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270" yWindow="-135" windowWidth="14805" windowHeight="10530"/>
  </bookViews>
  <sheets>
    <sheet name="CONSOLIDADO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</sheets>
  <externalReferences>
    <externalReference r:id="rId14"/>
    <externalReference r:id="rId15"/>
    <externalReference r:id="rId16"/>
    <externalReference r:id="rId17"/>
  </externalReferences>
  <calcPr calcId="144525"/>
</workbook>
</file>

<file path=xl/calcChain.xml><?xml version="1.0" encoding="utf-8"?>
<calcChain xmlns="http://schemas.openxmlformats.org/spreadsheetml/2006/main">
  <c r="E140" i="2" l="1"/>
  <c r="E141" i="2"/>
  <c r="E142" i="2"/>
  <c r="E143" i="2"/>
  <c r="E144" i="2"/>
  <c r="E145" i="2"/>
  <c r="E146" i="2"/>
  <c r="G151" i="2"/>
  <c r="I152" i="2"/>
  <c r="C153" i="2"/>
  <c r="D153" i="2"/>
  <c r="E153" i="2"/>
  <c r="F153" i="2"/>
  <c r="Y68" i="2"/>
  <c r="Y70" i="2"/>
  <c r="Y72" i="2"/>
  <c r="Y74" i="2"/>
  <c r="Y76" i="2"/>
  <c r="Y78" i="2"/>
  <c r="Y80" i="2"/>
  <c r="Y82" i="2"/>
  <c r="Y84" i="2"/>
  <c r="X207" i="2"/>
  <c r="X206" i="2"/>
  <c r="X205" i="2"/>
  <c r="Z198" i="2"/>
  <c r="X198" i="2"/>
  <c r="I198" i="2"/>
  <c r="C195" i="2"/>
  <c r="C194" i="2"/>
  <c r="C193" i="2"/>
  <c r="C192" i="2"/>
  <c r="C191" i="2"/>
  <c r="C190" i="2"/>
  <c r="C189" i="2"/>
  <c r="C188" i="2"/>
  <c r="C187" i="2"/>
  <c r="C186" i="2"/>
  <c r="C185" i="2"/>
  <c r="H184" i="2"/>
  <c r="G184" i="2"/>
  <c r="F184" i="2"/>
  <c r="C184" i="2" s="1"/>
  <c r="E184" i="2"/>
  <c r="D184" i="2"/>
  <c r="C183" i="2"/>
  <c r="X180" i="2"/>
  <c r="F180" i="2"/>
  <c r="X179" i="2"/>
  <c r="F179" i="2"/>
  <c r="X178" i="2"/>
  <c r="F178" i="2"/>
  <c r="Y175" i="2"/>
  <c r="M175" i="2"/>
  <c r="Y174" i="2"/>
  <c r="M174" i="2"/>
  <c r="Y173" i="2"/>
  <c r="M173" i="2"/>
  <c r="X169" i="2"/>
  <c r="K169" i="2"/>
  <c r="C169" i="2"/>
  <c r="C168" i="2"/>
  <c r="K168" i="2" s="1"/>
  <c r="X167" i="2"/>
  <c r="K167" i="2"/>
  <c r="C167" i="2"/>
  <c r="Y153" i="2"/>
  <c r="Y152" i="2"/>
  <c r="X152" i="2"/>
  <c r="W152" i="2"/>
  <c r="G152" i="2" s="1"/>
  <c r="Y151" i="2"/>
  <c r="X151" i="2"/>
  <c r="I151" i="2" s="1"/>
  <c r="W151" i="2"/>
  <c r="Y150" i="2"/>
  <c r="X145" i="2"/>
  <c r="X144" i="2"/>
  <c r="X143" i="2"/>
  <c r="X142" i="2"/>
  <c r="X141" i="2"/>
  <c r="X140" i="2"/>
  <c r="L134" i="2"/>
  <c r="Y131" i="2"/>
  <c r="X131" i="2"/>
  <c r="Y130" i="2"/>
  <c r="L129" i="2"/>
  <c r="X126" i="2"/>
  <c r="L126" i="2"/>
  <c r="Y126" i="2"/>
  <c r="X123" i="2"/>
  <c r="L122" i="2"/>
  <c r="Y121" i="2"/>
  <c r="X121" i="2"/>
  <c r="X112" i="2"/>
  <c r="E112" i="2"/>
  <c r="X111" i="2"/>
  <c r="E111" i="2"/>
  <c r="C108" i="2"/>
  <c r="C107" i="2"/>
  <c r="C106" i="2"/>
  <c r="C105" i="2"/>
  <c r="X101" i="2"/>
  <c r="X100" i="2"/>
  <c r="X99" i="2"/>
  <c r="X98" i="2"/>
  <c r="X97" i="2"/>
  <c r="Y92" i="2"/>
  <c r="Y91" i="2"/>
  <c r="Y83" i="2"/>
  <c r="Y81" i="2"/>
  <c r="Y79" i="2"/>
  <c r="Y77" i="2"/>
  <c r="Y75" i="2"/>
  <c r="Y73" i="2"/>
  <c r="Y71" i="2"/>
  <c r="Y69" i="2"/>
  <c r="J62" i="2"/>
  <c r="I62" i="2"/>
  <c r="H62" i="2"/>
  <c r="D62" i="2"/>
  <c r="X62" i="2" s="1"/>
  <c r="C62" i="2"/>
  <c r="X61" i="2"/>
  <c r="J61" i="2"/>
  <c r="I61" i="2"/>
  <c r="H61" i="2"/>
  <c r="D61" i="2"/>
  <c r="C61" i="2"/>
  <c r="K61" i="2" s="1"/>
  <c r="J60" i="2"/>
  <c r="I60" i="2"/>
  <c r="H60" i="2"/>
  <c r="D60" i="2"/>
  <c r="X60" i="2" s="1"/>
  <c r="C60" i="2"/>
  <c r="J59" i="2"/>
  <c r="I59" i="2"/>
  <c r="H59" i="2"/>
  <c r="D59" i="2"/>
  <c r="C59" i="2"/>
  <c r="J58" i="2"/>
  <c r="I58" i="2"/>
  <c r="H58" i="2"/>
  <c r="D58" i="2"/>
  <c r="X58" i="2" s="1"/>
  <c r="C58" i="2"/>
  <c r="J57" i="2"/>
  <c r="I57" i="2"/>
  <c r="H57" i="2"/>
  <c r="D57" i="2"/>
  <c r="C57" i="2"/>
  <c r="J53" i="2"/>
  <c r="I53" i="2"/>
  <c r="H53" i="2"/>
  <c r="G53" i="2"/>
  <c r="F53" i="2"/>
  <c r="Y53" i="2" s="1"/>
  <c r="E53" i="2"/>
  <c r="D53" i="2"/>
  <c r="C53" i="2"/>
  <c r="X48" i="2"/>
  <c r="J48" i="2"/>
  <c r="I48" i="2"/>
  <c r="H48" i="2"/>
  <c r="G48" i="2"/>
  <c r="F48" i="2"/>
  <c r="Y48" i="2" s="1"/>
  <c r="E48" i="2"/>
  <c r="D48" i="2"/>
  <c r="K48" i="2" s="1"/>
  <c r="C48" i="2"/>
  <c r="J47" i="2"/>
  <c r="I47" i="2"/>
  <c r="I44" i="2" s="1"/>
  <c r="H47" i="2"/>
  <c r="G47" i="2"/>
  <c r="F47" i="2"/>
  <c r="E47" i="2"/>
  <c r="Y47" i="2" s="1"/>
  <c r="D47" i="2"/>
  <c r="C47" i="2"/>
  <c r="X47" i="2" s="1"/>
  <c r="X46" i="2"/>
  <c r="J46" i="2"/>
  <c r="J44" i="2" s="1"/>
  <c r="I46" i="2"/>
  <c r="H46" i="2"/>
  <c r="G46" i="2"/>
  <c r="F46" i="2"/>
  <c r="E46" i="2"/>
  <c r="D46" i="2"/>
  <c r="C46" i="2"/>
  <c r="Y45" i="2"/>
  <c r="J45" i="2"/>
  <c r="I45" i="2"/>
  <c r="H45" i="2"/>
  <c r="G45" i="2"/>
  <c r="F45" i="2"/>
  <c r="E45" i="2"/>
  <c r="D45" i="2"/>
  <c r="C45" i="2"/>
  <c r="X45" i="2" s="1"/>
  <c r="G44" i="2"/>
  <c r="X43" i="2"/>
  <c r="J43" i="2"/>
  <c r="I43" i="2"/>
  <c r="H43" i="2"/>
  <c r="G43" i="2"/>
  <c r="F43" i="2"/>
  <c r="Y43" i="2" s="1"/>
  <c r="E43" i="2"/>
  <c r="D43" i="2"/>
  <c r="C43" i="2"/>
  <c r="Y42" i="2"/>
  <c r="X42" i="2"/>
  <c r="J41" i="2"/>
  <c r="I41" i="2"/>
  <c r="H41" i="2"/>
  <c r="G41" i="2"/>
  <c r="F41" i="2"/>
  <c r="E41" i="2"/>
  <c r="D41" i="2"/>
  <c r="C41" i="2"/>
  <c r="J40" i="2"/>
  <c r="J39" i="2" s="1"/>
  <c r="I40" i="2"/>
  <c r="H40" i="2"/>
  <c r="H39" i="2" s="1"/>
  <c r="G40" i="2"/>
  <c r="F40" i="2"/>
  <c r="E40" i="2"/>
  <c r="D40" i="2"/>
  <c r="X40" i="2" s="1"/>
  <c r="C40" i="2"/>
  <c r="I39" i="2"/>
  <c r="I49" i="2" s="1"/>
  <c r="G39" i="2"/>
  <c r="G49" i="2" s="1"/>
  <c r="E39" i="2"/>
  <c r="Y38" i="2"/>
  <c r="X38" i="2"/>
  <c r="Y34" i="2"/>
  <c r="X33" i="2"/>
  <c r="X32" i="2"/>
  <c r="Y32" i="2"/>
  <c r="K32" i="2"/>
  <c r="Y31" i="2"/>
  <c r="X31" i="2"/>
  <c r="K31" i="2"/>
  <c r="X30" i="2"/>
  <c r="X29" i="2"/>
  <c r="Y28" i="2"/>
  <c r="X28" i="2"/>
  <c r="Y26" i="2"/>
  <c r="X24" i="2"/>
  <c r="K24" i="2"/>
  <c r="Y23" i="2"/>
  <c r="X23" i="2"/>
  <c r="K23" i="2"/>
  <c r="X22" i="2"/>
  <c r="Y21" i="2"/>
  <c r="X21" i="2"/>
  <c r="Y20" i="2"/>
  <c r="X20" i="2"/>
  <c r="K17" i="2"/>
  <c r="X16" i="2"/>
  <c r="Y15" i="2"/>
  <c r="X15" i="2"/>
  <c r="X14" i="2"/>
  <c r="Y13" i="2"/>
  <c r="X13" i="2"/>
  <c r="A5" i="2"/>
  <c r="A4" i="2"/>
  <c r="A3" i="2"/>
  <c r="A2" i="2"/>
  <c r="Y94" i="2" l="1"/>
  <c r="X94" i="2"/>
  <c r="I94" i="2"/>
  <c r="X102" i="2"/>
  <c r="Y17" i="2"/>
  <c r="K21" i="2"/>
  <c r="K29" i="2"/>
  <c r="Y29" i="2"/>
  <c r="Y41" i="2"/>
  <c r="E44" i="2"/>
  <c r="L118" i="2"/>
  <c r="L117" i="2"/>
  <c r="Y117" i="2"/>
  <c r="K15" i="2"/>
  <c r="Y33" i="2"/>
  <c r="K34" i="2"/>
  <c r="X34" i="2"/>
  <c r="Y93" i="2"/>
  <c r="Y116" i="2"/>
  <c r="Y124" i="2"/>
  <c r="L124" i="2"/>
  <c r="K16" i="2"/>
  <c r="K19" i="2"/>
  <c r="K27" i="2"/>
  <c r="Y25" i="2"/>
  <c r="Y39" i="2"/>
  <c r="K40" i="2"/>
  <c r="D39" i="2"/>
  <c r="H49" i="2"/>
  <c r="X41" i="2"/>
  <c r="C39" i="2"/>
  <c r="C49" i="2" s="1"/>
  <c r="K41" i="2"/>
  <c r="Y46" i="2"/>
  <c r="F44" i="2"/>
  <c r="K57" i="2"/>
  <c r="X57" i="2"/>
  <c r="X96" i="2"/>
  <c r="L119" i="2"/>
  <c r="Y119" i="2"/>
  <c r="L123" i="2"/>
  <c r="X19" i="2"/>
  <c r="Y19" i="2"/>
  <c r="K26" i="2"/>
  <c r="X26" i="2"/>
  <c r="X27" i="2"/>
  <c r="Y27" i="2"/>
  <c r="K33" i="2"/>
  <c r="K53" i="2"/>
  <c r="X53" i="2"/>
  <c r="X116" i="2"/>
  <c r="L120" i="2"/>
  <c r="Y127" i="2"/>
  <c r="X130" i="2"/>
  <c r="Y133" i="2"/>
  <c r="L132" i="2"/>
  <c r="K14" i="2"/>
  <c r="Y16" i="2"/>
  <c r="X17" i="2"/>
  <c r="Y18" i="2"/>
  <c r="K22" i="2"/>
  <c r="Y24" i="2"/>
  <c r="K30" i="2"/>
  <c r="K43" i="2"/>
  <c r="C44" i="2"/>
  <c r="K46" i="2"/>
  <c r="D44" i="2"/>
  <c r="X44" i="2" s="1"/>
  <c r="H44" i="2"/>
  <c r="K47" i="2"/>
  <c r="E49" i="2"/>
  <c r="K60" i="2"/>
  <c r="K62" i="2"/>
  <c r="L116" i="2"/>
  <c r="Y122" i="2"/>
  <c r="Y123" i="2"/>
  <c r="Y129" i="2"/>
  <c r="L130" i="2"/>
  <c r="Y132" i="2"/>
  <c r="K13" i="2"/>
  <c r="Y14" i="2"/>
  <c r="K18" i="2"/>
  <c r="X18" i="2"/>
  <c r="K20" i="2"/>
  <c r="Y22" i="2"/>
  <c r="K28" i="2"/>
  <c r="Y30" i="2"/>
  <c r="F39" i="2"/>
  <c r="Y40" i="2"/>
  <c r="J49" i="2"/>
  <c r="K45" i="2"/>
  <c r="K58" i="2"/>
  <c r="Y85" i="2"/>
  <c r="Y120" i="2"/>
  <c r="L121" i="2"/>
  <c r="L127" i="2"/>
  <c r="L131" i="2"/>
  <c r="X168" i="2"/>
  <c r="X207" i="5"/>
  <c r="X206" i="5"/>
  <c r="X205" i="5"/>
  <c r="Z198" i="5"/>
  <c r="X198" i="5"/>
  <c r="I198" i="5" s="1"/>
  <c r="C195" i="5"/>
  <c r="C194" i="5"/>
  <c r="C193" i="5"/>
  <c r="C192" i="5"/>
  <c r="C191" i="5"/>
  <c r="C190" i="5"/>
  <c r="C189" i="5"/>
  <c r="C188" i="5"/>
  <c r="C187" i="5"/>
  <c r="C186" i="5"/>
  <c r="C185" i="5"/>
  <c r="H184" i="5"/>
  <c r="G184" i="5"/>
  <c r="F184" i="5"/>
  <c r="E184" i="5"/>
  <c r="D184" i="5"/>
  <c r="C184" i="5"/>
  <c r="C183" i="5"/>
  <c r="X180" i="5"/>
  <c r="F180" i="5"/>
  <c r="X179" i="5"/>
  <c r="F179" i="5"/>
  <c r="X178" i="5"/>
  <c r="F178" i="5"/>
  <c r="Y175" i="5"/>
  <c r="M175" i="5"/>
  <c r="Y174" i="5"/>
  <c r="M174" i="5"/>
  <c r="Y173" i="5"/>
  <c r="M173" i="5"/>
  <c r="C169" i="5"/>
  <c r="K169" i="5" s="1"/>
  <c r="K168" i="5"/>
  <c r="C168" i="5"/>
  <c r="X168" i="5" s="1"/>
  <c r="C167" i="5"/>
  <c r="K167" i="5" s="1"/>
  <c r="Y153" i="5"/>
  <c r="F153" i="5"/>
  <c r="E153" i="5"/>
  <c r="D153" i="5"/>
  <c r="C153" i="5"/>
  <c r="Y152" i="5"/>
  <c r="X152" i="5"/>
  <c r="I152" i="5" s="1"/>
  <c r="W152" i="5"/>
  <c r="G152" i="5" s="1"/>
  <c r="Y151" i="5"/>
  <c r="X151" i="5"/>
  <c r="I151" i="5" s="1"/>
  <c r="W151" i="5"/>
  <c r="G151" i="5" s="1"/>
  <c r="Y150" i="5"/>
  <c r="D145" i="5"/>
  <c r="C145" i="5"/>
  <c r="X145" i="5" s="1"/>
  <c r="E144" i="5"/>
  <c r="D144" i="5"/>
  <c r="C144" i="5"/>
  <c r="X144" i="5" s="1"/>
  <c r="X143" i="5"/>
  <c r="E143" i="5"/>
  <c r="D142" i="5"/>
  <c r="C142" i="5"/>
  <c r="E142" i="5" s="1"/>
  <c r="E141" i="5"/>
  <c r="D141" i="5"/>
  <c r="X141" i="5" s="1"/>
  <c r="C141" i="5"/>
  <c r="E140" i="5"/>
  <c r="D140" i="5"/>
  <c r="D146" i="5" s="1"/>
  <c r="C140" i="5"/>
  <c r="C146" i="5" s="1"/>
  <c r="E146" i="5" s="1"/>
  <c r="K134" i="5"/>
  <c r="J134" i="5"/>
  <c r="I134" i="5"/>
  <c r="H134" i="5"/>
  <c r="L134" i="5" s="1"/>
  <c r="G134" i="5"/>
  <c r="F134" i="5"/>
  <c r="C134" i="5"/>
  <c r="K133" i="5"/>
  <c r="I133" i="5"/>
  <c r="G133" i="5"/>
  <c r="C133" i="5"/>
  <c r="K132" i="5"/>
  <c r="J132" i="5"/>
  <c r="I132" i="5"/>
  <c r="H132" i="5"/>
  <c r="G132" i="5"/>
  <c r="F132" i="5"/>
  <c r="C132" i="5"/>
  <c r="K131" i="5"/>
  <c r="J131" i="5"/>
  <c r="I131" i="5"/>
  <c r="H131" i="5"/>
  <c r="G131" i="5"/>
  <c r="F131" i="5"/>
  <c r="E131" i="5"/>
  <c r="X131" i="5" s="1"/>
  <c r="D131" i="5"/>
  <c r="C131" i="5"/>
  <c r="Y130" i="5"/>
  <c r="K130" i="5"/>
  <c r="J130" i="5"/>
  <c r="I130" i="5"/>
  <c r="H130" i="5"/>
  <c r="L130" i="5" s="1"/>
  <c r="G130" i="5"/>
  <c r="F130" i="5"/>
  <c r="E130" i="5"/>
  <c r="X130" i="5" s="1"/>
  <c r="D130" i="5"/>
  <c r="C130" i="5"/>
  <c r="K129" i="5"/>
  <c r="J129" i="5"/>
  <c r="I129" i="5"/>
  <c r="H129" i="5"/>
  <c r="G129" i="5"/>
  <c r="F129" i="5"/>
  <c r="C129" i="5"/>
  <c r="J128" i="5"/>
  <c r="H128" i="5"/>
  <c r="F128" i="5"/>
  <c r="K127" i="5"/>
  <c r="J127" i="5"/>
  <c r="I127" i="5"/>
  <c r="H127" i="5"/>
  <c r="G127" i="5"/>
  <c r="F127" i="5"/>
  <c r="C127" i="5"/>
  <c r="C128" i="5" s="1"/>
  <c r="K126" i="5"/>
  <c r="J126" i="5"/>
  <c r="I126" i="5"/>
  <c r="H126" i="5"/>
  <c r="G126" i="5"/>
  <c r="F126" i="5"/>
  <c r="E126" i="5"/>
  <c r="X126" i="5" s="1"/>
  <c r="C126" i="5"/>
  <c r="J125" i="5"/>
  <c r="H125" i="5"/>
  <c r="F125" i="5"/>
  <c r="Y124" i="5"/>
  <c r="K124" i="5"/>
  <c r="J124" i="5"/>
  <c r="I124" i="5"/>
  <c r="H124" i="5"/>
  <c r="G124" i="5"/>
  <c r="F124" i="5"/>
  <c r="C124" i="5"/>
  <c r="K123" i="5"/>
  <c r="J123" i="5"/>
  <c r="I123" i="5"/>
  <c r="H123" i="5"/>
  <c r="G123" i="5"/>
  <c r="F123" i="5"/>
  <c r="E123" i="5"/>
  <c r="C123" i="5"/>
  <c r="D123" i="5" s="1"/>
  <c r="K122" i="5"/>
  <c r="J122" i="5"/>
  <c r="I122" i="5"/>
  <c r="H122" i="5"/>
  <c r="L122" i="5" s="1"/>
  <c r="G122" i="5"/>
  <c r="F122" i="5"/>
  <c r="C122" i="5"/>
  <c r="K121" i="5"/>
  <c r="J121" i="5"/>
  <c r="I121" i="5"/>
  <c r="H121" i="5"/>
  <c r="L121" i="5" s="1"/>
  <c r="G121" i="5"/>
  <c r="F121" i="5"/>
  <c r="E121" i="5"/>
  <c r="X121" i="5" s="1"/>
  <c r="D121" i="5"/>
  <c r="C121" i="5"/>
  <c r="Y120" i="5"/>
  <c r="K120" i="5"/>
  <c r="J120" i="5"/>
  <c r="I120" i="5"/>
  <c r="H120" i="5"/>
  <c r="G120" i="5"/>
  <c r="F120" i="5"/>
  <c r="L120" i="5" s="1"/>
  <c r="C120" i="5"/>
  <c r="C136" i="5" s="1"/>
  <c r="K119" i="5"/>
  <c r="J119" i="5"/>
  <c r="I119" i="5"/>
  <c r="H119" i="5"/>
  <c r="G119" i="5"/>
  <c r="F119" i="5"/>
  <c r="Y119" i="5" s="1"/>
  <c r="C119" i="5"/>
  <c r="K118" i="5"/>
  <c r="I118" i="5"/>
  <c r="G118" i="5"/>
  <c r="C118" i="5"/>
  <c r="K117" i="5"/>
  <c r="J117" i="5"/>
  <c r="I117" i="5"/>
  <c r="H117" i="5"/>
  <c r="G117" i="5"/>
  <c r="F117" i="5"/>
  <c r="C117" i="5"/>
  <c r="K116" i="5"/>
  <c r="J116" i="5"/>
  <c r="J135" i="5" s="1"/>
  <c r="I116" i="5"/>
  <c r="H116" i="5"/>
  <c r="G116" i="5"/>
  <c r="F116" i="5"/>
  <c r="L116" i="5" s="1"/>
  <c r="E116" i="5"/>
  <c r="X116" i="5" s="1"/>
  <c r="D116" i="5"/>
  <c r="C116" i="5"/>
  <c r="X112" i="5"/>
  <c r="E112" i="5"/>
  <c r="X111" i="5"/>
  <c r="E111" i="5"/>
  <c r="C108" i="5"/>
  <c r="C107" i="5"/>
  <c r="C106" i="5"/>
  <c r="C105" i="5"/>
  <c r="X101" i="5"/>
  <c r="G101" i="5"/>
  <c r="C101" i="5"/>
  <c r="C100" i="5"/>
  <c r="J99" i="5"/>
  <c r="C99" i="5"/>
  <c r="C98" i="5"/>
  <c r="G97" i="5"/>
  <c r="C97" i="5"/>
  <c r="X97" i="5" s="1"/>
  <c r="X96" i="5"/>
  <c r="G96" i="5"/>
  <c r="C96" i="5"/>
  <c r="N93" i="5"/>
  <c r="F93" i="5"/>
  <c r="Q92" i="5"/>
  <c r="P92" i="5"/>
  <c r="O92" i="5"/>
  <c r="N92" i="5"/>
  <c r="M92" i="5"/>
  <c r="L92" i="5"/>
  <c r="K92" i="5"/>
  <c r="J92" i="5"/>
  <c r="H92" i="5"/>
  <c r="G92" i="5"/>
  <c r="F92" i="5"/>
  <c r="E92" i="5" s="1"/>
  <c r="D92" i="5"/>
  <c r="Y92" i="5" s="1"/>
  <c r="C92" i="5"/>
  <c r="Q91" i="5"/>
  <c r="Q93" i="5" s="1"/>
  <c r="P91" i="5"/>
  <c r="P93" i="5" s="1"/>
  <c r="O91" i="5"/>
  <c r="O93" i="5" s="1"/>
  <c r="N91" i="5"/>
  <c r="M91" i="5"/>
  <c r="M93" i="5" s="1"/>
  <c r="L91" i="5"/>
  <c r="L93" i="5" s="1"/>
  <c r="K91" i="5"/>
  <c r="K93" i="5" s="1"/>
  <c r="J91" i="5"/>
  <c r="I91" i="5" s="1"/>
  <c r="H91" i="5"/>
  <c r="H93" i="5" s="1"/>
  <c r="G91" i="5"/>
  <c r="G93" i="5" s="1"/>
  <c r="F91" i="5"/>
  <c r="D91" i="5"/>
  <c r="D93" i="5" s="1"/>
  <c r="Y93" i="5" s="1"/>
  <c r="C91" i="5"/>
  <c r="C93" i="5" s="1"/>
  <c r="N85" i="5"/>
  <c r="F85" i="5"/>
  <c r="Q84" i="5"/>
  <c r="P84" i="5"/>
  <c r="O84" i="5"/>
  <c r="N84" i="5"/>
  <c r="M84" i="5"/>
  <c r="L84" i="5"/>
  <c r="K84" i="5"/>
  <c r="J84" i="5"/>
  <c r="H84" i="5"/>
  <c r="G84" i="5"/>
  <c r="F84" i="5"/>
  <c r="E84" i="5" s="1"/>
  <c r="D84" i="5"/>
  <c r="Y84" i="5" s="1"/>
  <c r="C84" i="5"/>
  <c r="Q83" i="5"/>
  <c r="P83" i="5"/>
  <c r="O83" i="5"/>
  <c r="N83" i="5"/>
  <c r="M83" i="5"/>
  <c r="L83" i="5"/>
  <c r="K83" i="5"/>
  <c r="J83" i="5"/>
  <c r="I83" i="5" s="1"/>
  <c r="H83" i="5"/>
  <c r="G83" i="5"/>
  <c r="F83" i="5"/>
  <c r="D83" i="5"/>
  <c r="Y83" i="5" s="1"/>
  <c r="C83" i="5"/>
  <c r="Q82" i="5"/>
  <c r="P82" i="5"/>
  <c r="O82" i="5"/>
  <c r="N82" i="5"/>
  <c r="M82" i="5"/>
  <c r="L82" i="5"/>
  <c r="K82" i="5"/>
  <c r="J82" i="5"/>
  <c r="H82" i="5"/>
  <c r="G82" i="5"/>
  <c r="F82" i="5"/>
  <c r="D82" i="5"/>
  <c r="Y82" i="5" s="1"/>
  <c r="C82" i="5"/>
  <c r="Q81" i="5"/>
  <c r="P81" i="5"/>
  <c r="O81" i="5"/>
  <c r="N81" i="5"/>
  <c r="M81" i="5"/>
  <c r="L81" i="5"/>
  <c r="K81" i="5"/>
  <c r="J81" i="5"/>
  <c r="I81" i="5" s="1"/>
  <c r="H81" i="5"/>
  <c r="G81" i="5"/>
  <c r="F81" i="5"/>
  <c r="D81" i="5"/>
  <c r="Y81" i="5" s="1"/>
  <c r="C81" i="5"/>
  <c r="Q80" i="5"/>
  <c r="P80" i="5"/>
  <c r="O80" i="5"/>
  <c r="N80" i="5"/>
  <c r="M80" i="5"/>
  <c r="L80" i="5"/>
  <c r="K80" i="5"/>
  <c r="J80" i="5"/>
  <c r="H80" i="5"/>
  <c r="G80" i="5"/>
  <c r="F80" i="5"/>
  <c r="D80" i="5"/>
  <c r="Y80" i="5" s="1"/>
  <c r="C80" i="5"/>
  <c r="Q79" i="5"/>
  <c r="P79" i="5"/>
  <c r="O79" i="5"/>
  <c r="N79" i="5"/>
  <c r="M79" i="5"/>
  <c r="L79" i="5"/>
  <c r="K79" i="5"/>
  <c r="J79" i="5"/>
  <c r="I79" i="5" s="1"/>
  <c r="H79" i="5"/>
  <c r="G79" i="5"/>
  <c r="F79" i="5"/>
  <c r="D79" i="5"/>
  <c r="Y79" i="5" s="1"/>
  <c r="C79" i="5"/>
  <c r="Q78" i="5"/>
  <c r="P78" i="5"/>
  <c r="O78" i="5"/>
  <c r="N78" i="5"/>
  <c r="M78" i="5"/>
  <c r="L78" i="5"/>
  <c r="K78" i="5"/>
  <c r="J78" i="5"/>
  <c r="H78" i="5"/>
  <c r="G78" i="5"/>
  <c r="F78" i="5"/>
  <c r="D78" i="5"/>
  <c r="Y78" i="5" s="1"/>
  <c r="C78" i="5"/>
  <c r="Q77" i="5"/>
  <c r="P77" i="5"/>
  <c r="O77" i="5"/>
  <c r="N77" i="5"/>
  <c r="M77" i="5"/>
  <c r="L77" i="5"/>
  <c r="K77" i="5"/>
  <c r="J77" i="5"/>
  <c r="I77" i="5" s="1"/>
  <c r="H77" i="5"/>
  <c r="G77" i="5"/>
  <c r="F77" i="5"/>
  <c r="D77" i="5"/>
  <c r="Y77" i="5" s="1"/>
  <c r="C77" i="5"/>
  <c r="Q76" i="5"/>
  <c r="P76" i="5"/>
  <c r="O76" i="5"/>
  <c r="N76" i="5"/>
  <c r="M76" i="5"/>
  <c r="L76" i="5"/>
  <c r="K76" i="5"/>
  <c r="J76" i="5"/>
  <c r="H76" i="5"/>
  <c r="G76" i="5"/>
  <c r="F76" i="5"/>
  <c r="D76" i="5"/>
  <c r="Y76" i="5" s="1"/>
  <c r="C76" i="5"/>
  <c r="Q75" i="5"/>
  <c r="P75" i="5"/>
  <c r="O75" i="5"/>
  <c r="N75" i="5"/>
  <c r="M75" i="5"/>
  <c r="L75" i="5"/>
  <c r="K75" i="5"/>
  <c r="J75" i="5"/>
  <c r="I75" i="5" s="1"/>
  <c r="H75" i="5"/>
  <c r="G75" i="5"/>
  <c r="F75" i="5"/>
  <c r="D75" i="5"/>
  <c r="Y75" i="5" s="1"/>
  <c r="C75" i="5"/>
  <c r="Q74" i="5"/>
  <c r="P74" i="5"/>
  <c r="O74" i="5"/>
  <c r="N74" i="5"/>
  <c r="M74" i="5"/>
  <c r="L74" i="5"/>
  <c r="K74" i="5"/>
  <c r="J74" i="5"/>
  <c r="H74" i="5"/>
  <c r="G74" i="5"/>
  <c r="F74" i="5"/>
  <c r="D74" i="5"/>
  <c r="Y74" i="5" s="1"/>
  <c r="C74" i="5"/>
  <c r="Q73" i="5"/>
  <c r="P73" i="5"/>
  <c r="O73" i="5"/>
  <c r="N73" i="5"/>
  <c r="M73" i="5"/>
  <c r="L73" i="5"/>
  <c r="K73" i="5"/>
  <c r="J73" i="5"/>
  <c r="I73" i="5" s="1"/>
  <c r="H73" i="5"/>
  <c r="G73" i="5"/>
  <c r="F73" i="5"/>
  <c r="D73" i="5"/>
  <c r="Y73" i="5" s="1"/>
  <c r="C73" i="5"/>
  <c r="Q72" i="5"/>
  <c r="P72" i="5"/>
  <c r="O72" i="5"/>
  <c r="N72" i="5"/>
  <c r="M72" i="5"/>
  <c r="L72" i="5"/>
  <c r="K72" i="5"/>
  <c r="J72" i="5"/>
  <c r="H72" i="5"/>
  <c r="G72" i="5"/>
  <c r="F72" i="5"/>
  <c r="D72" i="5"/>
  <c r="Y72" i="5" s="1"/>
  <c r="C72" i="5"/>
  <c r="Q71" i="5"/>
  <c r="P71" i="5"/>
  <c r="O71" i="5"/>
  <c r="N71" i="5"/>
  <c r="M71" i="5"/>
  <c r="L71" i="5"/>
  <c r="K71" i="5"/>
  <c r="J71" i="5"/>
  <c r="I71" i="5" s="1"/>
  <c r="H71" i="5"/>
  <c r="G71" i="5"/>
  <c r="F71" i="5"/>
  <c r="D71" i="5"/>
  <c r="Y71" i="5" s="1"/>
  <c r="C71" i="5"/>
  <c r="Q70" i="5"/>
  <c r="P70" i="5"/>
  <c r="O70" i="5"/>
  <c r="N70" i="5"/>
  <c r="M70" i="5"/>
  <c r="L70" i="5"/>
  <c r="K70" i="5"/>
  <c r="J70" i="5"/>
  <c r="H70" i="5"/>
  <c r="G70" i="5"/>
  <c r="F70" i="5"/>
  <c r="D70" i="5"/>
  <c r="Y70" i="5" s="1"/>
  <c r="C70" i="5"/>
  <c r="Q69" i="5"/>
  <c r="P69" i="5"/>
  <c r="O69" i="5"/>
  <c r="N69" i="5"/>
  <c r="M69" i="5"/>
  <c r="L69" i="5"/>
  <c r="K69" i="5"/>
  <c r="J69" i="5"/>
  <c r="I69" i="5" s="1"/>
  <c r="H69" i="5"/>
  <c r="G69" i="5"/>
  <c r="F69" i="5"/>
  <c r="D69" i="5"/>
  <c r="Y69" i="5" s="1"/>
  <c r="C69" i="5"/>
  <c r="Q68" i="5"/>
  <c r="Q85" i="5" s="1"/>
  <c r="P68" i="5"/>
  <c r="P85" i="5" s="1"/>
  <c r="O68" i="5"/>
  <c r="O85" i="5" s="1"/>
  <c r="N68" i="5"/>
  <c r="M68" i="5"/>
  <c r="M85" i="5" s="1"/>
  <c r="C102" i="5" s="1"/>
  <c r="G102" i="5" s="1"/>
  <c r="L68" i="5"/>
  <c r="L85" i="5" s="1"/>
  <c r="K68" i="5"/>
  <c r="K85" i="5" s="1"/>
  <c r="J68" i="5"/>
  <c r="H68" i="5"/>
  <c r="H85" i="5" s="1"/>
  <c r="G68" i="5"/>
  <c r="G85" i="5" s="1"/>
  <c r="F68" i="5"/>
  <c r="D68" i="5"/>
  <c r="C68" i="5"/>
  <c r="J62" i="5"/>
  <c r="I62" i="5"/>
  <c r="H62" i="5"/>
  <c r="D62" i="5"/>
  <c r="K62" i="5" s="1"/>
  <c r="C62" i="5"/>
  <c r="J61" i="5"/>
  <c r="I61" i="5"/>
  <c r="H61" i="5"/>
  <c r="D61" i="5"/>
  <c r="C61" i="5"/>
  <c r="X61" i="5" s="1"/>
  <c r="J60" i="5"/>
  <c r="I60" i="5"/>
  <c r="H60" i="5"/>
  <c r="D60" i="5"/>
  <c r="X60" i="5" s="1"/>
  <c r="C60" i="5"/>
  <c r="J59" i="5"/>
  <c r="I59" i="5"/>
  <c r="H59" i="5"/>
  <c r="D59" i="5"/>
  <c r="C59" i="5"/>
  <c r="J58" i="5"/>
  <c r="I58" i="5"/>
  <c r="H58" i="5"/>
  <c r="D58" i="5"/>
  <c r="X58" i="5" s="1"/>
  <c r="C58" i="5"/>
  <c r="X57" i="5"/>
  <c r="J57" i="5"/>
  <c r="I57" i="5"/>
  <c r="H57" i="5"/>
  <c r="D57" i="5"/>
  <c r="K57" i="5" s="1"/>
  <c r="C57" i="5"/>
  <c r="X53" i="5"/>
  <c r="J53" i="5"/>
  <c r="I53" i="5"/>
  <c r="H53" i="5"/>
  <c r="G53" i="5"/>
  <c r="F53" i="5"/>
  <c r="E53" i="5"/>
  <c r="Y53" i="5" s="1"/>
  <c r="D53" i="5"/>
  <c r="C53" i="5"/>
  <c r="J48" i="5"/>
  <c r="I48" i="5"/>
  <c r="H48" i="5"/>
  <c r="G48" i="5"/>
  <c r="F48" i="5"/>
  <c r="E48" i="5"/>
  <c r="D48" i="5"/>
  <c r="K48" i="5" s="1"/>
  <c r="C48" i="5"/>
  <c r="Y47" i="5"/>
  <c r="J47" i="5"/>
  <c r="I47" i="5"/>
  <c r="H47" i="5"/>
  <c r="G47" i="5"/>
  <c r="F47" i="5"/>
  <c r="E47" i="5"/>
  <c r="D47" i="5"/>
  <c r="X47" i="5" s="1"/>
  <c r="C47" i="5"/>
  <c r="K47" i="5" s="1"/>
  <c r="X46" i="5"/>
  <c r="J46" i="5"/>
  <c r="I46" i="5"/>
  <c r="H46" i="5"/>
  <c r="G46" i="5"/>
  <c r="F46" i="5"/>
  <c r="E46" i="5"/>
  <c r="Y46" i="5" s="1"/>
  <c r="D46" i="5"/>
  <c r="C46" i="5"/>
  <c r="J45" i="5"/>
  <c r="I45" i="5"/>
  <c r="H45" i="5"/>
  <c r="G45" i="5"/>
  <c r="G44" i="5" s="1"/>
  <c r="F45" i="5"/>
  <c r="E45" i="5"/>
  <c r="Y45" i="5" s="1"/>
  <c r="D45" i="5"/>
  <c r="C45" i="5"/>
  <c r="C44" i="5" s="1"/>
  <c r="I44" i="5"/>
  <c r="X43" i="5"/>
  <c r="J43" i="5"/>
  <c r="I43" i="5"/>
  <c r="H43" i="5"/>
  <c r="G43" i="5"/>
  <c r="F43" i="5"/>
  <c r="E43" i="5"/>
  <c r="Y43" i="5" s="1"/>
  <c r="D43" i="5"/>
  <c r="K43" i="5" s="1"/>
  <c r="C43" i="5"/>
  <c r="Y42" i="5"/>
  <c r="X42" i="5"/>
  <c r="J41" i="5"/>
  <c r="I41" i="5"/>
  <c r="H41" i="5"/>
  <c r="G41" i="5"/>
  <c r="G39" i="5" s="1"/>
  <c r="G49" i="5" s="1"/>
  <c r="F41" i="5"/>
  <c r="E41" i="5"/>
  <c r="Y41" i="5" s="1"/>
  <c r="D41" i="5"/>
  <c r="C41" i="5"/>
  <c r="C39" i="5" s="1"/>
  <c r="C49" i="5" s="1"/>
  <c r="J40" i="5"/>
  <c r="J39" i="5" s="1"/>
  <c r="I40" i="5"/>
  <c r="H40" i="5"/>
  <c r="H39" i="5" s="1"/>
  <c r="G40" i="5"/>
  <c r="F40" i="5"/>
  <c r="F39" i="5" s="1"/>
  <c r="E40" i="5"/>
  <c r="D40" i="5"/>
  <c r="X40" i="5" s="1"/>
  <c r="C40" i="5"/>
  <c r="I39" i="5"/>
  <c r="I49" i="5" s="1"/>
  <c r="E39" i="5"/>
  <c r="Y38" i="5"/>
  <c r="X38" i="5"/>
  <c r="X34" i="5"/>
  <c r="J34" i="5"/>
  <c r="I34" i="5"/>
  <c r="H34" i="5"/>
  <c r="G34" i="5"/>
  <c r="F34" i="5"/>
  <c r="E34" i="5"/>
  <c r="Y34" i="5" s="1"/>
  <c r="D34" i="5"/>
  <c r="C34" i="5"/>
  <c r="J33" i="5"/>
  <c r="I33" i="5"/>
  <c r="H33" i="5"/>
  <c r="G33" i="5"/>
  <c r="G25" i="5" s="1"/>
  <c r="F33" i="5"/>
  <c r="E33" i="5"/>
  <c r="Y33" i="5" s="1"/>
  <c r="D33" i="5"/>
  <c r="C33" i="5"/>
  <c r="K33" i="5" s="1"/>
  <c r="J32" i="5"/>
  <c r="I32" i="5"/>
  <c r="H32" i="5"/>
  <c r="G32" i="5"/>
  <c r="F32" i="5"/>
  <c r="E32" i="5"/>
  <c r="D32" i="5"/>
  <c r="K32" i="5" s="1"/>
  <c r="C32" i="5"/>
  <c r="Y31" i="5"/>
  <c r="J31" i="5"/>
  <c r="I31" i="5"/>
  <c r="H31" i="5"/>
  <c r="G31" i="5"/>
  <c r="F31" i="5"/>
  <c r="E31" i="5"/>
  <c r="D31" i="5"/>
  <c r="X31" i="5" s="1"/>
  <c r="C31" i="5"/>
  <c r="K31" i="5" s="1"/>
  <c r="X30" i="5"/>
  <c r="J30" i="5"/>
  <c r="I30" i="5"/>
  <c r="H30" i="5"/>
  <c r="G30" i="5"/>
  <c r="F30" i="5"/>
  <c r="E30" i="5"/>
  <c r="Y30" i="5" s="1"/>
  <c r="D30" i="5"/>
  <c r="K30" i="5" s="1"/>
  <c r="C30" i="5"/>
  <c r="J29" i="5"/>
  <c r="I29" i="5"/>
  <c r="H29" i="5"/>
  <c r="G29" i="5"/>
  <c r="F29" i="5"/>
  <c r="E29" i="5"/>
  <c r="E25" i="5" s="1"/>
  <c r="D29" i="5"/>
  <c r="C29" i="5"/>
  <c r="K29" i="5" s="1"/>
  <c r="J28" i="5"/>
  <c r="I28" i="5"/>
  <c r="H28" i="5"/>
  <c r="G28" i="5"/>
  <c r="F28" i="5"/>
  <c r="E28" i="5"/>
  <c r="D28" i="5"/>
  <c r="C28" i="5"/>
  <c r="Y27" i="5"/>
  <c r="J27" i="5"/>
  <c r="I27" i="5"/>
  <c r="I25" i="5" s="1"/>
  <c r="H27" i="5"/>
  <c r="G27" i="5"/>
  <c r="F27" i="5"/>
  <c r="E27" i="5"/>
  <c r="D27" i="5"/>
  <c r="X27" i="5" s="1"/>
  <c r="C27" i="5"/>
  <c r="K27" i="5" s="1"/>
  <c r="X26" i="5"/>
  <c r="J26" i="5"/>
  <c r="I26" i="5"/>
  <c r="H26" i="5"/>
  <c r="G26" i="5"/>
  <c r="F26" i="5"/>
  <c r="E26" i="5"/>
  <c r="Y26" i="5" s="1"/>
  <c r="D26" i="5"/>
  <c r="C26" i="5"/>
  <c r="C25" i="5"/>
  <c r="J24" i="5"/>
  <c r="I24" i="5"/>
  <c r="H24" i="5"/>
  <c r="G24" i="5"/>
  <c r="F24" i="5"/>
  <c r="E24" i="5"/>
  <c r="D24" i="5"/>
  <c r="K24" i="5" s="1"/>
  <c r="C24" i="5"/>
  <c r="Y23" i="5"/>
  <c r="J23" i="5"/>
  <c r="I23" i="5"/>
  <c r="H23" i="5"/>
  <c r="G23" i="5"/>
  <c r="F23" i="5"/>
  <c r="E23" i="5"/>
  <c r="D23" i="5"/>
  <c r="X23" i="5" s="1"/>
  <c r="C23" i="5"/>
  <c r="K23" i="5" s="1"/>
  <c r="X22" i="5"/>
  <c r="J22" i="5"/>
  <c r="I22" i="5"/>
  <c r="H22" i="5"/>
  <c r="G22" i="5"/>
  <c r="F22" i="5"/>
  <c r="E22" i="5"/>
  <c r="Y22" i="5" s="1"/>
  <c r="D22" i="5"/>
  <c r="K22" i="5" s="1"/>
  <c r="C22" i="5"/>
  <c r="J21" i="5"/>
  <c r="I21" i="5"/>
  <c r="H21" i="5"/>
  <c r="G21" i="5"/>
  <c r="F21" i="5"/>
  <c r="E21" i="5"/>
  <c r="Y21" i="5" s="1"/>
  <c r="D21" i="5"/>
  <c r="C21" i="5"/>
  <c r="K21" i="5" s="1"/>
  <c r="J20" i="5"/>
  <c r="J18" i="5" s="1"/>
  <c r="J12" i="5" s="1"/>
  <c r="I20" i="5"/>
  <c r="H20" i="5"/>
  <c r="G20" i="5"/>
  <c r="F20" i="5"/>
  <c r="F18" i="5" s="1"/>
  <c r="F12" i="5" s="1"/>
  <c r="E20" i="5"/>
  <c r="D20" i="5"/>
  <c r="C20" i="5"/>
  <c r="Y19" i="5"/>
  <c r="J19" i="5"/>
  <c r="I19" i="5"/>
  <c r="H19" i="5"/>
  <c r="G19" i="5"/>
  <c r="F19" i="5"/>
  <c r="E19" i="5"/>
  <c r="D19" i="5"/>
  <c r="X19" i="5" s="1"/>
  <c r="C19" i="5"/>
  <c r="H18" i="5"/>
  <c r="D18" i="5"/>
  <c r="J17" i="5"/>
  <c r="I17" i="5"/>
  <c r="H17" i="5"/>
  <c r="G17" i="5"/>
  <c r="F17" i="5"/>
  <c r="E17" i="5"/>
  <c r="Y17" i="5" s="1"/>
  <c r="D17" i="5"/>
  <c r="C17" i="5"/>
  <c r="K17" i="5" s="1"/>
  <c r="J16" i="5"/>
  <c r="I16" i="5"/>
  <c r="H16" i="5"/>
  <c r="G16" i="5"/>
  <c r="F16" i="5"/>
  <c r="E16" i="5"/>
  <c r="D16" i="5"/>
  <c r="K16" i="5" s="1"/>
  <c r="C16" i="5"/>
  <c r="Y15" i="5"/>
  <c r="J15" i="5"/>
  <c r="I15" i="5"/>
  <c r="H15" i="5"/>
  <c r="G15" i="5"/>
  <c r="F15" i="5"/>
  <c r="E15" i="5"/>
  <c r="D15" i="5"/>
  <c r="X15" i="5" s="1"/>
  <c r="C15" i="5"/>
  <c r="K15" i="5" s="1"/>
  <c r="X14" i="5"/>
  <c r="J14" i="5"/>
  <c r="I14" i="5"/>
  <c r="H14" i="5"/>
  <c r="H12" i="5" s="1"/>
  <c r="G14" i="5"/>
  <c r="F14" i="5"/>
  <c r="E14" i="5"/>
  <c r="Y14" i="5" s="1"/>
  <c r="D14" i="5"/>
  <c r="K14" i="5" s="1"/>
  <c r="C14" i="5"/>
  <c r="J13" i="5"/>
  <c r="I13" i="5"/>
  <c r="H13" i="5"/>
  <c r="G13" i="5"/>
  <c r="F13" i="5"/>
  <c r="E13" i="5"/>
  <c r="Y13" i="5" s="1"/>
  <c r="D13" i="5"/>
  <c r="C13" i="5"/>
  <c r="A5" i="5"/>
  <c r="A4" i="5"/>
  <c r="A3" i="5"/>
  <c r="A2" i="5"/>
  <c r="X207" i="4"/>
  <c r="X206" i="4"/>
  <c r="X205" i="4"/>
  <c r="Z198" i="4"/>
  <c r="X198" i="4"/>
  <c r="I198" i="4" s="1"/>
  <c r="C195" i="4"/>
  <c r="C194" i="4"/>
  <c r="C193" i="4"/>
  <c r="C192" i="4"/>
  <c r="C191" i="4"/>
  <c r="C190" i="4"/>
  <c r="C189" i="4"/>
  <c r="C188" i="4"/>
  <c r="C187" i="4"/>
  <c r="C186" i="4"/>
  <c r="C185" i="4"/>
  <c r="H184" i="4"/>
  <c r="G184" i="4"/>
  <c r="F184" i="4"/>
  <c r="C184" i="4" s="1"/>
  <c r="E184" i="4"/>
  <c r="D184" i="4"/>
  <c r="C183" i="4"/>
  <c r="X180" i="4"/>
  <c r="F180" i="4"/>
  <c r="X179" i="4"/>
  <c r="F179" i="4"/>
  <c r="X178" i="4"/>
  <c r="F178" i="4"/>
  <c r="Y175" i="4"/>
  <c r="M175" i="4"/>
  <c r="Y174" i="4"/>
  <c r="M174" i="4"/>
  <c r="Y173" i="4"/>
  <c r="M173" i="4"/>
  <c r="C169" i="4"/>
  <c r="X169" i="4" s="1"/>
  <c r="X168" i="4"/>
  <c r="K168" i="4"/>
  <c r="C168" i="4"/>
  <c r="X167" i="4"/>
  <c r="K167" i="4"/>
  <c r="C167" i="4"/>
  <c r="Y153" i="4"/>
  <c r="F153" i="4"/>
  <c r="E153" i="4"/>
  <c r="D153" i="4"/>
  <c r="C153" i="4"/>
  <c r="Y152" i="4"/>
  <c r="X152" i="4"/>
  <c r="I152" i="4" s="1"/>
  <c r="W152" i="4"/>
  <c r="G152" i="4"/>
  <c r="Y151" i="4"/>
  <c r="X151" i="4"/>
  <c r="W151" i="4"/>
  <c r="I151" i="4"/>
  <c r="G151" i="4"/>
  <c r="Y150" i="4"/>
  <c r="D145" i="4"/>
  <c r="C145" i="4"/>
  <c r="D144" i="4"/>
  <c r="C144" i="4"/>
  <c r="X143" i="4"/>
  <c r="E143" i="4"/>
  <c r="D142" i="4"/>
  <c r="C142" i="4"/>
  <c r="D141" i="4"/>
  <c r="C141" i="4"/>
  <c r="D140" i="4"/>
  <c r="C140" i="4"/>
  <c r="K134" i="4"/>
  <c r="J134" i="4"/>
  <c r="I134" i="4"/>
  <c r="H134" i="4"/>
  <c r="G134" i="4"/>
  <c r="F134" i="4"/>
  <c r="C134" i="4"/>
  <c r="K132" i="4"/>
  <c r="J132" i="4"/>
  <c r="I132" i="4"/>
  <c r="H132" i="4"/>
  <c r="G132" i="4"/>
  <c r="F132" i="4"/>
  <c r="C132" i="4"/>
  <c r="K131" i="4"/>
  <c r="J131" i="4"/>
  <c r="I131" i="4"/>
  <c r="H131" i="4"/>
  <c r="G131" i="4"/>
  <c r="F131" i="4"/>
  <c r="E131" i="4"/>
  <c r="C131" i="4"/>
  <c r="K130" i="4"/>
  <c r="J130" i="4"/>
  <c r="I130" i="4"/>
  <c r="H130" i="4"/>
  <c r="G130" i="4"/>
  <c r="F130" i="4"/>
  <c r="Y130" i="4" s="1"/>
  <c r="E130" i="4"/>
  <c r="C130" i="4"/>
  <c r="K129" i="4"/>
  <c r="J129" i="4"/>
  <c r="I129" i="4"/>
  <c r="H129" i="4"/>
  <c r="G129" i="4"/>
  <c r="F129" i="4"/>
  <c r="C129" i="4"/>
  <c r="K127" i="4"/>
  <c r="J127" i="4"/>
  <c r="I127" i="4"/>
  <c r="H127" i="4"/>
  <c r="G127" i="4"/>
  <c r="F127" i="4"/>
  <c r="C127" i="4"/>
  <c r="K126" i="4"/>
  <c r="J126" i="4"/>
  <c r="I126" i="4"/>
  <c r="H126" i="4"/>
  <c r="G126" i="4"/>
  <c r="F126" i="4"/>
  <c r="E126" i="4"/>
  <c r="C126" i="4"/>
  <c r="K124" i="4"/>
  <c r="J124" i="4"/>
  <c r="I124" i="4"/>
  <c r="I125" i="4" s="1"/>
  <c r="H124" i="4"/>
  <c r="G124" i="4"/>
  <c r="F124" i="4"/>
  <c r="F125" i="4" s="1"/>
  <c r="C124" i="4"/>
  <c r="K123" i="4"/>
  <c r="J123" i="4"/>
  <c r="I123" i="4"/>
  <c r="H123" i="4"/>
  <c r="G123" i="4"/>
  <c r="F123" i="4"/>
  <c r="E123" i="4"/>
  <c r="C123" i="4"/>
  <c r="K122" i="4"/>
  <c r="J122" i="4"/>
  <c r="I122" i="4"/>
  <c r="H122" i="4"/>
  <c r="G122" i="4"/>
  <c r="F122" i="4"/>
  <c r="C122" i="4"/>
  <c r="K121" i="4"/>
  <c r="J121" i="4"/>
  <c r="I121" i="4"/>
  <c r="H121" i="4"/>
  <c r="G121" i="4"/>
  <c r="F121" i="4"/>
  <c r="E121" i="4"/>
  <c r="C121" i="4"/>
  <c r="K120" i="4"/>
  <c r="J120" i="4"/>
  <c r="I120" i="4"/>
  <c r="H120" i="4"/>
  <c r="G120" i="4"/>
  <c r="F120" i="4"/>
  <c r="C120" i="4"/>
  <c r="K119" i="4"/>
  <c r="J119" i="4"/>
  <c r="I119" i="4"/>
  <c r="H119" i="4"/>
  <c r="G119" i="4"/>
  <c r="F119" i="4"/>
  <c r="C119" i="4"/>
  <c r="K117" i="4"/>
  <c r="J117" i="4"/>
  <c r="J118" i="4" s="1"/>
  <c r="I117" i="4"/>
  <c r="H117" i="4"/>
  <c r="G117" i="4"/>
  <c r="F117" i="4"/>
  <c r="C117" i="4"/>
  <c r="K116" i="4"/>
  <c r="J116" i="4"/>
  <c r="I116" i="4"/>
  <c r="H116" i="4"/>
  <c r="G116" i="4"/>
  <c r="F116" i="4"/>
  <c r="E116" i="4"/>
  <c r="C116" i="4"/>
  <c r="X112" i="4"/>
  <c r="E112" i="4"/>
  <c r="X111" i="4"/>
  <c r="E111" i="4"/>
  <c r="C108" i="4"/>
  <c r="C107" i="4"/>
  <c r="C106" i="4"/>
  <c r="C105" i="4"/>
  <c r="C101" i="4"/>
  <c r="C100" i="4"/>
  <c r="J99" i="4"/>
  <c r="C99" i="4"/>
  <c r="X98" i="4"/>
  <c r="C98" i="4"/>
  <c r="G98" i="4" s="1"/>
  <c r="X97" i="4"/>
  <c r="G97" i="4"/>
  <c r="C97" i="4"/>
  <c r="X96" i="4"/>
  <c r="G96" i="4"/>
  <c r="C96" i="4"/>
  <c r="Q92" i="4"/>
  <c r="P92" i="4"/>
  <c r="O92" i="4"/>
  <c r="N92" i="4"/>
  <c r="M92" i="4"/>
  <c r="L92" i="4"/>
  <c r="K92" i="4"/>
  <c r="J92" i="4"/>
  <c r="H92" i="4"/>
  <c r="G92" i="4"/>
  <c r="F92" i="4"/>
  <c r="D92" i="4"/>
  <c r="C92" i="4"/>
  <c r="Q91" i="4"/>
  <c r="P91" i="4"/>
  <c r="O91" i="4"/>
  <c r="O93" i="4" s="1"/>
  <c r="N91" i="4"/>
  <c r="M91" i="4"/>
  <c r="L91" i="4"/>
  <c r="K91" i="4"/>
  <c r="K93" i="4" s="1"/>
  <c r="J91" i="4"/>
  <c r="H91" i="4"/>
  <c r="G91" i="4"/>
  <c r="F91" i="4"/>
  <c r="D91" i="4"/>
  <c r="C91" i="4"/>
  <c r="Q84" i="4"/>
  <c r="P84" i="4"/>
  <c r="O84" i="4"/>
  <c r="N84" i="4"/>
  <c r="M84" i="4"/>
  <c r="L84" i="4"/>
  <c r="K84" i="4"/>
  <c r="J84" i="4"/>
  <c r="H84" i="4"/>
  <c r="G84" i="4"/>
  <c r="F84" i="4"/>
  <c r="D84" i="4"/>
  <c r="C84" i="4"/>
  <c r="Q83" i="4"/>
  <c r="P83" i="4"/>
  <c r="O83" i="4"/>
  <c r="N83" i="4"/>
  <c r="M83" i="4"/>
  <c r="L83" i="4"/>
  <c r="K83" i="4"/>
  <c r="J83" i="4"/>
  <c r="H83" i="4"/>
  <c r="G83" i="4"/>
  <c r="F83" i="4"/>
  <c r="D83" i="4"/>
  <c r="C83" i="4"/>
  <c r="Q82" i="4"/>
  <c r="P82" i="4"/>
  <c r="O82" i="4"/>
  <c r="N82" i="4"/>
  <c r="M82" i="4"/>
  <c r="L82" i="4"/>
  <c r="K82" i="4"/>
  <c r="J82" i="4"/>
  <c r="H82" i="4"/>
  <c r="G82" i="4"/>
  <c r="F82" i="4"/>
  <c r="D82" i="4"/>
  <c r="C82" i="4"/>
  <c r="Q81" i="4"/>
  <c r="P81" i="4"/>
  <c r="O81" i="4"/>
  <c r="N81" i="4"/>
  <c r="M81" i="4"/>
  <c r="L81" i="4"/>
  <c r="K81" i="4"/>
  <c r="J81" i="4"/>
  <c r="I81" i="4" s="1"/>
  <c r="H81" i="4"/>
  <c r="G81" i="4"/>
  <c r="F81" i="4"/>
  <c r="D81" i="4"/>
  <c r="C81" i="4"/>
  <c r="Q80" i="4"/>
  <c r="P80" i="4"/>
  <c r="O80" i="4"/>
  <c r="N80" i="4"/>
  <c r="M80" i="4"/>
  <c r="L80" i="4"/>
  <c r="K80" i="4"/>
  <c r="J80" i="4"/>
  <c r="H80" i="4"/>
  <c r="G80" i="4"/>
  <c r="F80" i="4"/>
  <c r="D80" i="4"/>
  <c r="C80" i="4"/>
  <c r="Q79" i="4"/>
  <c r="P79" i="4"/>
  <c r="O79" i="4"/>
  <c r="N79" i="4"/>
  <c r="M79" i="4"/>
  <c r="L79" i="4"/>
  <c r="K79" i="4"/>
  <c r="J79" i="4"/>
  <c r="H79" i="4"/>
  <c r="G79" i="4"/>
  <c r="F79" i="4"/>
  <c r="D79" i="4"/>
  <c r="C79" i="4"/>
  <c r="Q78" i="4"/>
  <c r="P78" i="4"/>
  <c r="O78" i="4"/>
  <c r="N78" i="4"/>
  <c r="M78" i="4"/>
  <c r="L78" i="4"/>
  <c r="K78" i="4"/>
  <c r="J78" i="4"/>
  <c r="H78" i="4"/>
  <c r="G78" i="4"/>
  <c r="F78" i="4"/>
  <c r="D78" i="4"/>
  <c r="C78" i="4"/>
  <c r="Q77" i="4"/>
  <c r="P77" i="4"/>
  <c r="O77" i="4"/>
  <c r="N77" i="4"/>
  <c r="M77" i="4"/>
  <c r="L77" i="4"/>
  <c r="K77" i="4"/>
  <c r="J77" i="4"/>
  <c r="H77" i="4"/>
  <c r="G77" i="4"/>
  <c r="F77" i="4"/>
  <c r="D77" i="4"/>
  <c r="C77" i="4"/>
  <c r="Q76" i="4"/>
  <c r="P76" i="4"/>
  <c r="O76" i="4"/>
  <c r="N76" i="4"/>
  <c r="M76" i="4"/>
  <c r="L76" i="4"/>
  <c r="K76" i="4"/>
  <c r="J76" i="4"/>
  <c r="H76" i="4"/>
  <c r="G76" i="4"/>
  <c r="F76" i="4"/>
  <c r="D76" i="4"/>
  <c r="C76" i="4"/>
  <c r="Q75" i="4"/>
  <c r="P75" i="4"/>
  <c r="O75" i="4"/>
  <c r="N75" i="4"/>
  <c r="M75" i="4"/>
  <c r="L75" i="4"/>
  <c r="K75" i="4"/>
  <c r="J75" i="4"/>
  <c r="H75" i="4"/>
  <c r="G75" i="4"/>
  <c r="F75" i="4"/>
  <c r="D75" i="4"/>
  <c r="C75" i="4"/>
  <c r="Q74" i="4"/>
  <c r="P74" i="4"/>
  <c r="O74" i="4"/>
  <c r="N74" i="4"/>
  <c r="M74" i="4"/>
  <c r="L74" i="4"/>
  <c r="K74" i="4"/>
  <c r="J74" i="4"/>
  <c r="H74" i="4"/>
  <c r="G74" i="4"/>
  <c r="F74" i="4"/>
  <c r="D74" i="4"/>
  <c r="C74" i="4"/>
  <c r="Q73" i="4"/>
  <c r="P73" i="4"/>
  <c r="O73" i="4"/>
  <c r="N73" i="4"/>
  <c r="M73" i="4"/>
  <c r="L73" i="4"/>
  <c r="K73" i="4"/>
  <c r="J73" i="4"/>
  <c r="I73" i="4" s="1"/>
  <c r="H73" i="4"/>
  <c r="G73" i="4"/>
  <c r="F73" i="4"/>
  <c r="D73" i="4"/>
  <c r="C73" i="4"/>
  <c r="Q72" i="4"/>
  <c r="P72" i="4"/>
  <c r="O72" i="4"/>
  <c r="N72" i="4"/>
  <c r="M72" i="4"/>
  <c r="L72" i="4"/>
  <c r="K72" i="4"/>
  <c r="J72" i="4"/>
  <c r="H72" i="4"/>
  <c r="G72" i="4"/>
  <c r="F72" i="4"/>
  <c r="D72" i="4"/>
  <c r="C72" i="4"/>
  <c r="Q71" i="4"/>
  <c r="P71" i="4"/>
  <c r="O71" i="4"/>
  <c r="N71" i="4"/>
  <c r="M71" i="4"/>
  <c r="L71" i="4"/>
  <c r="K71" i="4"/>
  <c r="J71" i="4"/>
  <c r="H71" i="4"/>
  <c r="G71" i="4"/>
  <c r="F71" i="4"/>
  <c r="D71" i="4"/>
  <c r="C71" i="4"/>
  <c r="Q70" i="4"/>
  <c r="P70" i="4"/>
  <c r="O70" i="4"/>
  <c r="N70" i="4"/>
  <c r="M70" i="4"/>
  <c r="L70" i="4"/>
  <c r="K70" i="4"/>
  <c r="J70" i="4"/>
  <c r="H70" i="4"/>
  <c r="G70" i="4"/>
  <c r="F70" i="4"/>
  <c r="D70" i="4"/>
  <c r="C70" i="4"/>
  <c r="Q69" i="4"/>
  <c r="P69" i="4"/>
  <c r="O69" i="4"/>
  <c r="N69" i="4"/>
  <c r="M69" i="4"/>
  <c r="L69" i="4"/>
  <c r="K69" i="4"/>
  <c r="J69" i="4"/>
  <c r="H69" i="4"/>
  <c r="G69" i="4"/>
  <c r="F69" i="4"/>
  <c r="D69" i="4"/>
  <c r="C69" i="4"/>
  <c r="Q68" i="4"/>
  <c r="P68" i="4"/>
  <c r="O68" i="4"/>
  <c r="N68" i="4"/>
  <c r="M68" i="4"/>
  <c r="L68" i="4"/>
  <c r="K68" i="4"/>
  <c r="J68" i="4"/>
  <c r="H68" i="4"/>
  <c r="G68" i="4"/>
  <c r="F68" i="4"/>
  <c r="D68" i="4"/>
  <c r="C68" i="4"/>
  <c r="J62" i="4"/>
  <c r="I62" i="4"/>
  <c r="H62" i="4"/>
  <c r="D62" i="4"/>
  <c r="C62" i="4"/>
  <c r="J61" i="4"/>
  <c r="I61" i="4"/>
  <c r="H61" i="4"/>
  <c r="D61" i="4"/>
  <c r="C61" i="4"/>
  <c r="J60" i="4"/>
  <c r="I60" i="4"/>
  <c r="H60" i="4"/>
  <c r="D60" i="4"/>
  <c r="C60" i="4"/>
  <c r="J59" i="4"/>
  <c r="I59" i="4"/>
  <c r="H59" i="4"/>
  <c r="D59" i="4"/>
  <c r="C59" i="4"/>
  <c r="J58" i="4"/>
  <c r="I58" i="4"/>
  <c r="H58" i="4"/>
  <c r="D58" i="4"/>
  <c r="C58" i="4"/>
  <c r="J57" i="4"/>
  <c r="I57" i="4"/>
  <c r="H57" i="4"/>
  <c r="D57" i="4"/>
  <c r="C57" i="4"/>
  <c r="J53" i="4"/>
  <c r="I53" i="4"/>
  <c r="H53" i="4"/>
  <c r="G53" i="4"/>
  <c r="F53" i="4"/>
  <c r="E53" i="4"/>
  <c r="D53" i="4"/>
  <c r="C53" i="4"/>
  <c r="X53" i="4" s="1"/>
  <c r="J48" i="4"/>
  <c r="I48" i="4"/>
  <c r="H48" i="4"/>
  <c r="G48" i="4"/>
  <c r="F48" i="4"/>
  <c r="E48" i="4"/>
  <c r="D48" i="4"/>
  <c r="C48" i="4"/>
  <c r="J47" i="4"/>
  <c r="I47" i="4"/>
  <c r="H47" i="4"/>
  <c r="G47" i="4"/>
  <c r="F47" i="4"/>
  <c r="E47" i="4"/>
  <c r="D47" i="4"/>
  <c r="C47" i="4"/>
  <c r="J46" i="4"/>
  <c r="I46" i="4"/>
  <c r="H46" i="4"/>
  <c r="G46" i="4"/>
  <c r="F46" i="4"/>
  <c r="E46" i="4"/>
  <c r="D46" i="4"/>
  <c r="C46" i="4"/>
  <c r="J45" i="4"/>
  <c r="I45" i="4"/>
  <c r="H45" i="4"/>
  <c r="G45" i="4"/>
  <c r="F45" i="4"/>
  <c r="E45" i="4"/>
  <c r="D45" i="4"/>
  <c r="C45" i="4"/>
  <c r="J44" i="4"/>
  <c r="E44" i="4"/>
  <c r="J43" i="4"/>
  <c r="I43" i="4"/>
  <c r="H43" i="4"/>
  <c r="G43" i="4"/>
  <c r="F43" i="4"/>
  <c r="E43" i="4"/>
  <c r="D43" i="4"/>
  <c r="C43" i="4"/>
  <c r="Y42" i="4"/>
  <c r="X42" i="4"/>
  <c r="J41" i="4"/>
  <c r="I41" i="4"/>
  <c r="H41" i="4"/>
  <c r="G41" i="4"/>
  <c r="F41" i="4"/>
  <c r="E41" i="4"/>
  <c r="D41" i="4"/>
  <c r="C41" i="4"/>
  <c r="J40" i="4"/>
  <c r="I40" i="4"/>
  <c r="I39" i="4" s="1"/>
  <c r="H40" i="4"/>
  <c r="H39" i="4" s="1"/>
  <c r="G40" i="4"/>
  <c r="G39" i="4" s="1"/>
  <c r="F40" i="4"/>
  <c r="E40" i="4"/>
  <c r="D40" i="4"/>
  <c r="D39" i="4" s="1"/>
  <c r="C40" i="4"/>
  <c r="C39" i="4" s="1"/>
  <c r="Y38" i="4"/>
  <c r="X38" i="4"/>
  <c r="J34" i="4"/>
  <c r="I34" i="4"/>
  <c r="H34" i="4"/>
  <c r="G34" i="4"/>
  <c r="F34" i="4"/>
  <c r="E34" i="4"/>
  <c r="D34" i="4"/>
  <c r="C34" i="4"/>
  <c r="X34" i="4" s="1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31" i="4"/>
  <c r="I31" i="4"/>
  <c r="H31" i="4"/>
  <c r="G31" i="4"/>
  <c r="F31" i="4"/>
  <c r="E31" i="4"/>
  <c r="D31" i="4"/>
  <c r="C31" i="4"/>
  <c r="J30" i="4"/>
  <c r="I30" i="4"/>
  <c r="H30" i="4"/>
  <c r="G30" i="4"/>
  <c r="F30" i="4"/>
  <c r="E30" i="4"/>
  <c r="D30" i="4"/>
  <c r="C30" i="4"/>
  <c r="J29" i="4"/>
  <c r="I29" i="4"/>
  <c r="H29" i="4"/>
  <c r="G29" i="4"/>
  <c r="F29" i="4"/>
  <c r="E29" i="4"/>
  <c r="D29" i="4"/>
  <c r="C29" i="4"/>
  <c r="J28" i="4"/>
  <c r="I28" i="4"/>
  <c r="H28" i="4"/>
  <c r="G28" i="4"/>
  <c r="F28" i="4"/>
  <c r="E28" i="4"/>
  <c r="D28" i="4"/>
  <c r="C28" i="4"/>
  <c r="J27" i="4"/>
  <c r="I27" i="4"/>
  <c r="H27" i="4"/>
  <c r="G27" i="4"/>
  <c r="F27" i="4"/>
  <c r="E27" i="4"/>
  <c r="D27" i="4"/>
  <c r="C27" i="4"/>
  <c r="J26" i="4"/>
  <c r="I26" i="4"/>
  <c r="H26" i="4"/>
  <c r="G26" i="4"/>
  <c r="F26" i="4"/>
  <c r="E26" i="4"/>
  <c r="D26" i="4"/>
  <c r="C26" i="4"/>
  <c r="X26" i="4" s="1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1" i="4"/>
  <c r="I21" i="4"/>
  <c r="H21" i="4"/>
  <c r="G21" i="4"/>
  <c r="F21" i="4"/>
  <c r="E21" i="4"/>
  <c r="D21" i="4"/>
  <c r="C21" i="4"/>
  <c r="J20" i="4"/>
  <c r="I20" i="4"/>
  <c r="H20" i="4"/>
  <c r="G20" i="4"/>
  <c r="F20" i="4"/>
  <c r="E20" i="4"/>
  <c r="D20" i="4"/>
  <c r="C20" i="4"/>
  <c r="J19" i="4"/>
  <c r="J18" i="4" s="1"/>
  <c r="I19" i="4"/>
  <c r="I18" i="4" s="1"/>
  <c r="H19" i="4"/>
  <c r="G19" i="4"/>
  <c r="F19" i="4"/>
  <c r="F18" i="4" s="1"/>
  <c r="E19" i="4"/>
  <c r="E18" i="4" s="1"/>
  <c r="D19" i="4"/>
  <c r="C19" i="4"/>
  <c r="J17" i="4"/>
  <c r="I17" i="4"/>
  <c r="H17" i="4"/>
  <c r="G17" i="4"/>
  <c r="F17" i="4"/>
  <c r="E17" i="4"/>
  <c r="D17" i="4"/>
  <c r="C17" i="4"/>
  <c r="J16" i="4"/>
  <c r="I16" i="4"/>
  <c r="H16" i="4"/>
  <c r="G16" i="4"/>
  <c r="F16" i="4"/>
  <c r="E16" i="4"/>
  <c r="D16" i="4"/>
  <c r="C16" i="4"/>
  <c r="J15" i="4"/>
  <c r="I15" i="4"/>
  <c r="H15" i="4"/>
  <c r="G15" i="4"/>
  <c r="F15" i="4"/>
  <c r="E15" i="4"/>
  <c r="D15" i="4"/>
  <c r="C15" i="4"/>
  <c r="J14" i="4"/>
  <c r="I14" i="4"/>
  <c r="H14" i="4"/>
  <c r="G14" i="4"/>
  <c r="F14" i="4"/>
  <c r="E14" i="4"/>
  <c r="D14" i="4"/>
  <c r="C14" i="4"/>
  <c r="J13" i="4"/>
  <c r="I13" i="4"/>
  <c r="H13" i="4"/>
  <c r="G13" i="4"/>
  <c r="F13" i="4"/>
  <c r="E13" i="4"/>
  <c r="D13" i="4"/>
  <c r="C13" i="4"/>
  <c r="A5" i="4"/>
  <c r="A4" i="4"/>
  <c r="A3" i="4"/>
  <c r="A2" i="4"/>
  <c r="X207" i="3"/>
  <c r="X206" i="3"/>
  <c r="X205" i="3"/>
  <c r="Z198" i="3"/>
  <c r="X198" i="3"/>
  <c r="I198" i="3" s="1"/>
  <c r="C195" i="3"/>
  <c r="C194" i="3"/>
  <c r="C193" i="3"/>
  <c r="C192" i="3"/>
  <c r="C191" i="3"/>
  <c r="C190" i="3"/>
  <c r="C189" i="3"/>
  <c r="C188" i="3"/>
  <c r="C187" i="3"/>
  <c r="C186" i="3"/>
  <c r="C185" i="3"/>
  <c r="H184" i="3"/>
  <c r="G184" i="3"/>
  <c r="F184" i="3"/>
  <c r="E184" i="3"/>
  <c r="D184" i="3"/>
  <c r="C184" i="3"/>
  <c r="C183" i="3"/>
  <c r="X180" i="3"/>
  <c r="F180" i="3"/>
  <c r="X179" i="3"/>
  <c r="F179" i="3"/>
  <c r="X178" i="3"/>
  <c r="F178" i="3"/>
  <c r="Y175" i="3"/>
  <c r="M175" i="3"/>
  <c r="Y174" i="3"/>
  <c r="M174" i="3"/>
  <c r="Y173" i="3"/>
  <c r="M173" i="3"/>
  <c r="C169" i="3"/>
  <c r="K169" i="3" s="1"/>
  <c r="K168" i="3"/>
  <c r="C168" i="3"/>
  <c r="X168" i="3" s="1"/>
  <c r="C167" i="3"/>
  <c r="K167" i="3" s="1"/>
  <c r="Y153" i="3"/>
  <c r="F153" i="3"/>
  <c r="E153" i="3"/>
  <c r="D153" i="3"/>
  <c r="C153" i="3"/>
  <c r="Y152" i="3"/>
  <c r="X152" i="3"/>
  <c r="W152" i="3"/>
  <c r="G152" i="3" s="1"/>
  <c r="I152" i="3"/>
  <c r="Y151" i="3"/>
  <c r="X151" i="3"/>
  <c r="I151" i="3" s="1"/>
  <c r="W151" i="3"/>
  <c r="G151" i="3" s="1"/>
  <c r="Y150" i="3"/>
  <c r="D145" i="3"/>
  <c r="C145" i="3"/>
  <c r="D144" i="3"/>
  <c r="C144" i="3"/>
  <c r="X144" i="3" s="1"/>
  <c r="X143" i="3"/>
  <c r="E143" i="3"/>
  <c r="D142" i="3"/>
  <c r="C142" i="3"/>
  <c r="E142" i="3" s="1"/>
  <c r="D141" i="3"/>
  <c r="C141" i="3"/>
  <c r="D140" i="3"/>
  <c r="C140" i="3"/>
  <c r="K134" i="3"/>
  <c r="J134" i="3"/>
  <c r="I134" i="3"/>
  <c r="H134" i="3"/>
  <c r="G134" i="3"/>
  <c r="F134" i="3"/>
  <c r="C134" i="3"/>
  <c r="K132" i="3"/>
  <c r="K133" i="3" s="1"/>
  <c r="J132" i="3"/>
  <c r="I132" i="3"/>
  <c r="H132" i="3"/>
  <c r="G132" i="3"/>
  <c r="G133" i="3" s="1"/>
  <c r="F132" i="3"/>
  <c r="C132" i="3"/>
  <c r="K131" i="3"/>
  <c r="J131" i="3"/>
  <c r="I131" i="3"/>
  <c r="H131" i="3"/>
  <c r="G131" i="3"/>
  <c r="F131" i="3"/>
  <c r="E131" i="3"/>
  <c r="X131" i="3" s="1"/>
  <c r="C131" i="3"/>
  <c r="D131" i="3" s="1"/>
  <c r="K130" i="3"/>
  <c r="J130" i="3"/>
  <c r="I130" i="3"/>
  <c r="H130" i="3"/>
  <c r="G130" i="3"/>
  <c r="F130" i="3"/>
  <c r="Y130" i="3" s="1"/>
  <c r="E130" i="3"/>
  <c r="C130" i="3"/>
  <c r="K129" i="3"/>
  <c r="J129" i="3"/>
  <c r="I129" i="3"/>
  <c r="H129" i="3"/>
  <c r="G129" i="3"/>
  <c r="F129" i="3"/>
  <c r="C129" i="3"/>
  <c r="K127" i="3"/>
  <c r="J127" i="3"/>
  <c r="J128" i="3" s="1"/>
  <c r="I127" i="3"/>
  <c r="H127" i="3"/>
  <c r="G127" i="3"/>
  <c r="F127" i="3"/>
  <c r="F128" i="3" s="1"/>
  <c r="C127" i="3"/>
  <c r="K126" i="3"/>
  <c r="J126" i="3"/>
  <c r="I126" i="3"/>
  <c r="H126" i="3"/>
  <c r="G126" i="3"/>
  <c r="F126" i="3"/>
  <c r="E126" i="3"/>
  <c r="C126" i="3"/>
  <c r="K124" i="3"/>
  <c r="J124" i="3"/>
  <c r="J125" i="3" s="1"/>
  <c r="I124" i="3"/>
  <c r="H124" i="3"/>
  <c r="G124" i="3"/>
  <c r="F124" i="3"/>
  <c r="F125" i="3" s="1"/>
  <c r="C124" i="3"/>
  <c r="K123" i="3"/>
  <c r="J123" i="3"/>
  <c r="I123" i="3"/>
  <c r="H123" i="3"/>
  <c r="G123" i="3"/>
  <c r="F123" i="3"/>
  <c r="E123" i="3"/>
  <c r="C123" i="3"/>
  <c r="D123" i="3" s="1"/>
  <c r="K122" i="3"/>
  <c r="J122" i="3"/>
  <c r="I122" i="3"/>
  <c r="H122" i="3"/>
  <c r="G122" i="3"/>
  <c r="F122" i="3"/>
  <c r="C122" i="3"/>
  <c r="K121" i="3"/>
  <c r="J121" i="3"/>
  <c r="I121" i="3"/>
  <c r="H121" i="3"/>
  <c r="G121" i="3"/>
  <c r="F121" i="3"/>
  <c r="E121" i="3"/>
  <c r="C121" i="3"/>
  <c r="D121" i="3" s="1"/>
  <c r="K120" i="3"/>
  <c r="J120" i="3"/>
  <c r="I120" i="3"/>
  <c r="H120" i="3"/>
  <c r="G120" i="3"/>
  <c r="F120" i="3"/>
  <c r="C120" i="3"/>
  <c r="K119" i="3"/>
  <c r="J119" i="3"/>
  <c r="I119" i="3"/>
  <c r="H119" i="3"/>
  <c r="G119" i="3"/>
  <c r="F119" i="3"/>
  <c r="C119" i="3"/>
  <c r="K117" i="3"/>
  <c r="J117" i="3"/>
  <c r="I117" i="3"/>
  <c r="H117" i="3"/>
  <c r="G117" i="3"/>
  <c r="F117" i="3"/>
  <c r="C117" i="3"/>
  <c r="K116" i="3"/>
  <c r="J116" i="3"/>
  <c r="I116" i="3"/>
  <c r="H116" i="3"/>
  <c r="G116" i="3"/>
  <c r="F116" i="3"/>
  <c r="E116" i="3"/>
  <c r="C116" i="3"/>
  <c r="X112" i="3"/>
  <c r="E112" i="3"/>
  <c r="X111" i="3"/>
  <c r="E111" i="3"/>
  <c r="C108" i="3"/>
  <c r="C107" i="3"/>
  <c r="C106" i="3"/>
  <c r="C105" i="3"/>
  <c r="X101" i="3"/>
  <c r="G101" i="3"/>
  <c r="C101" i="3"/>
  <c r="C100" i="3"/>
  <c r="J99" i="3"/>
  <c r="C99" i="3"/>
  <c r="C98" i="3"/>
  <c r="G97" i="3"/>
  <c r="C97" i="3"/>
  <c r="X97" i="3" s="1"/>
  <c r="X96" i="3"/>
  <c r="G96" i="3"/>
  <c r="C96" i="3"/>
  <c r="Q92" i="3"/>
  <c r="P92" i="3"/>
  <c r="O92" i="3"/>
  <c r="N92" i="3"/>
  <c r="M92" i="3"/>
  <c r="L92" i="3"/>
  <c r="K92" i="3"/>
  <c r="J92" i="3"/>
  <c r="H92" i="3"/>
  <c r="G92" i="3"/>
  <c r="F92" i="3"/>
  <c r="D92" i="3"/>
  <c r="C92" i="3"/>
  <c r="Q91" i="3"/>
  <c r="P91" i="3"/>
  <c r="O91" i="3"/>
  <c r="O93" i="3" s="1"/>
  <c r="N91" i="3"/>
  <c r="M91" i="3"/>
  <c r="L91" i="3"/>
  <c r="K91" i="3"/>
  <c r="K93" i="3" s="1"/>
  <c r="J91" i="3"/>
  <c r="H91" i="3"/>
  <c r="G91" i="3"/>
  <c r="G93" i="3" s="1"/>
  <c r="F91" i="3"/>
  <c r="F93" i="3" s="1"/>
  <c r="D91" i="3"/>
  <c r="C91" i="3"/>
  <c r="Q84" i="3"/>
  <c r="P84" i="3"/>
  <c r="O84" i="3"/>
  <c r="N84" i="3"/>
  <c r="M84" i="3"/>
  <c r="L84" i="3"/>
  <c r="K84" i="3"/>
  <c r="J84" i="3"/>
  <c r="H84" i="3"/>
  <c r="G84" i="3"/>
  <c r="F84" i="3"/>
  <c r="D84" i="3"/>
  <c r="C84" i="3"/>
  <c r="Q83" i="3"/>
  <c r="P83" i="3"/>
  <c r="O83" i="3"/>
  <c r="N83" i="3"/>
  <c r="M83" i="3"/>
  <c r="L83" i="3"/>
  <c r="K83" i="3"/>
  <c r="J83" i="3"/>
  <c r="H83" i="3"/>
  <c r="G83" i="3"/>
  <c r="F83" i="3"/>
  <c r="D83" i="3"/>
  <c r="C83" i="3"/>
  <c r="Q82" i="3"/>
  <c r="P82" i="3"/>
  <c r="O82" i="3"/>
  <c r="N82" i="3"/>
  <c r="M82" i="3"/>
  <c r="L82" i="3"/>
  <c r="K82" i="3"/>
  <c r="J82" i="3"/>
  <c r="H82" i="3"/>
  <c r="G82" i="3"/>
  <c r="F82" i="3"/>
  <c r="D82" i="3"/>
  <c r="C82" i="3"/>
  <c r="Q81" i="3"/>
  <c r="P81" i="3"/>
  <c r="O81" i="3"/>
  <c r="N81" i="3"/>
  <c r="M81" i="3"/>
  <c r="L81" i="3"/>
  <c r="K81" i="3"/>
  <c r="J81" i="3"/>
  <c r="H81" i="3"/>
  <c r="G81" i="3"/>
  <c r="F81" i="3"/>
  <c r="D81" i="3"/>
  <c r="C81" i="3"/>
  <c r="Q80" i="3"/>
  <c r="P80" i="3"/>
  <c r="O80" i="3"/>
  <c r="N80" i="3"/>
  <c r="M80" i="3"/>
  <c r="L80" i="3"/>
  <c r="K80" i="3"/>
  <c r="J80" i="3"/>
  <c r="H80" i="3"/>
  <c r="G80" i="3"/>
  <c r="F80" i="3"/>
  <c r="D80" i="3"/>
  <c r="C80" i="3"/>
  <c r="Q79" i="3"/>
  <c r="P79" i="3"/>
  <c r="O79" i="3"/>
  <c r="N79" i="3"/>
  <c r="M79" i="3"/>
  <c r="L79" i="3"/>
  <c r="K79" i="3"/>
  <c r="J79" i="3"/>
  <c r="H79" i="3"/>
  <c r="G79" i="3"/>
  <c r="F79" i="3"/>
  <c r="D79" i="3"/>
  <c r="C79" i="3"/>
  <c r="Q78" i="3"/>
  <c r="P78" i="3"/>
  <c r="O78" i="3"/>
  <c r="N78" i="3"/>
  <c r="M78" i="3"/>
  <c r="L78" i="3"/>
  <c r="K78" i="3"/>
  <c r="J78" i="3"/>
  <c r="H78" i="3"/>
  <c r="G78" i="3"/>
  <c r="F78" i="3"/>
  <c r="D78" i="3"/>
  <c r="C78" i="3"/>
  <c r="Q77" i="3"/>
  <c r="P77" i="3"/>
  <c r="O77" i="3"/>
  <c r="N77" i="3"/>
  <c r="M77" i="3"/>
  <c r="L77" i="3"/>
  <c r="K77" i="3"/>
  <c r="J77" i="3"/>
  <c r="H77" i="3"/>
  <c r="G77" i="3"/>
  <c r="F77" i="3"/>
  <c r="D77" i="3"/>
  <c r="C77" i="3"/>
  <c r="Q76" i="3"/>
  <c r="P76" i="3"/>
  <c r="O76" i="3"/>
  <c r="N76" i="3"/>
  <c r="M76" i="3"/>
  <c r="L76" i="3"/>
  <c r="K76" i="3"/>
  <c r="J76" i="3"/>
  <c r="H76" i="3"/>
  <c r="G76" i="3"/>
  <c r="F76" i="3"/>
  <c r="D76" i="3"/>
  <c r="C76" i="3"/>
  <c r="Q75" i="3"/>
  <c r="P75" i="3"/>
  <c r="O75" i="3"/>
  <c r="N75" i="3"/>
  <c r="M75" i="3"/>
  <c r="L75" i="3"/>
  <c r="K75" i="3"/>
  <c r="J75" i="3"/>
  <c r="H75" i="3"/>
  <c r="G75" i="3"/>
  <c r="F75" i="3"/>
  <c r="D75" i="3"/>
  <c r="C75" i="3"/>
  <c r="Q74" i="3"/>
  <c r="P74" i="3"/>
  <c r="O74" i="3"/>
  <c r="N74" i="3"/>
  <c r="M74" i="3"/>
  <c r="L74" i="3"/>
  <c r="K74" i="3"/>
  <c r="J74" i="3"/>
  <c r="H74" i="3"/>
  <c r="G74" i="3"/>
  <c r="F74" i="3"/>
  <c r="D74" i="3"/>
  <c r="C74" i="3"/>
  <c r="Q73" i="3"/>
  <c r="P73" i="3"/>
  <c r="O73" i="3"/>
  <c r="N73" i="3"/>
  <c r="M73" i="3"/>
  <c r="L73" i="3"/>
  <c r="K73" i="3"/>
  <c r="J73" i="3"/>
  <c r="H73" i="3"/>
  <c r="G73" i="3"/>
  <c r="F73" i="3"/>
  <c r="D73" i="3"/>
  <c r="C73" i="3"/>
  <c r="Q72" i="3"/>
  <c r="P72" i="3"/>
  <c r="O72" i="3"/>
  <c r="N72" i="3"/>
  <c r="M72" i="3"/>
  <c r="L72" i="3"/>
  <c r="K72" i="3"/>
  <c r="J72" i="3"/>
  <c r="H72" i="3"/>
  <c r="G72" i="3"/>
  <c r="F72" i="3"/>
  <c r="D72" i="3"/>
  <c r="C72" i="3"/>
  <c r="Q71" i="3"/>
  <c r="P71" i="3"/>
  <c r="O71" i="3"/>
  <c r="N71" i="3"/>
  <c r="M71" i="3"/>
  <c r="L71" i="3"/>
  <c r="K71" i="3"/>
  <c r="J71" i="3"/>
  <c r="H71" i="3"/>
  <c r="G71" i="3"/>
  <c r="F71" i="3"/>
  <c r="D71" i="3"/>
  <c r="C71" i="3"/>
  <c r="Q70" i="3"/>
  <c r="P70" i="3"/>
  <c r="O70" i="3"/>
  <c r="N70" i="3"/>
  <c r="M70" i="3"/>
  <c r="L70" i="3"/>
  <c r="K70" i="3"/>
  <c r="J70" i="3"/>
  <c r="H70" i="3"/>
  <c r="G70" i="3"/>
  <c r="F70" i="3"/>
  <c r="D70" i="3"/>
  <c r="C70" i="3"/>
  <c r="Q69" i="3"/>
  <c r="P69" i="3"/>
  <c r="O69" i="3"/>
  <c r="N69" i="3"/>
  <c r="M69" i="3"/>
  <c r="L69" i="3"/>
  <c r="K69" i="3"/>
  <c r="J69" i="3"/>
  <c r="H69" i="3"/>
  <c r="G69" i="3"/>
  <c r="F69" i="3"/>
  <c r="D69" i="3"/>
  <c r="C69" i="3"/>
  <c r="Q68" i="3"/>
  <c r="P68" i="3"/>
  <c r="O68" i="3"/>
  <c r="N68" i="3"/>
  <c r="M68" i="3"/>
  <c r="L68" i="3"/>
  <c r="K68" i="3"/>
  <c r="J68" i="3"/>
  <c r="H68" i="3"/>
  <c r="G68" i="3"/>
  <c r="F68" i="3"/>
  <c r="D68" i="3"/>
  <c r="C68" i="3"/>
  <c r="J62" i="3"/>
  <c r="I62" i="3"/>
  <c r="H62" i="3"/>
  <c r="D62" i="3"/>
  <c r="C62" i="3"/>
  <c r="J61" i="3"/>
  <c r="I61" i="3"/>
  <c r="H61" i="3"/>
  <c r="D61" i="3"/>
  <c r="C61" i="3"/>
  <c r="J60" i="3"/>
  <c r="I60" i="3"/>
  <c r="H60" i="3"/>
  <c r="D60" i="3"/>
  <c r="C60" i="3"/>
  <c r="J59" i="3"/>
  <c r="I59" i="3"/>
  <c r="H59" i="3"/>
  <c r="D59" i="3"/>
  <c r="C59" i="3"/>
  <c r="J58" i="3"/>
  <c r="I58" i="3"/>
  <c r="H58" i="3"/>
  <c r="D58" i="3"/>
  <c r="C58" i="3"/>
  <c r="J57" i="3"/>
  <c r="I57" i="3"/>
  <c r="H57" i="3"/>
  <c r="D57" i="3"/>
  <c r="C57" i="3"/>
  <c r="J53" i="3"/>
  <c r="I53" i="3"/>
  <c r="H53" i="3"/>
  <c r="G53" i="3"/>
  <c r="F53" i="3"/>
  <c r="E53" i="3"/>
  <c r="D53" i="3"/>
  <c r="C53" i="3"/>
  <c r="J48" i="3"/>
  <c r="I48" i="3"/>
  <c r="H48" i="3"/>
  <c r="G48" i="3"/>
  <c r="F48" i="3"/>
  <c r="E48" i="3"/>
  <c r="D48" i="3"/>
  <c r="C48" i="3"/>
  <c r="J47" i="3"/>
  <c r="I47" i="3"/>
  <c r="H47" i="3"/>
  <c r="G47" i="3"/>
  <c r="F47" i="3"/>
  <c r="E47" i="3"/>
  <c r="D47" i="3"/>
  <c r="C47" i="3"/>
  <c r="J46" i="3"/>
  <c r="I46" i="3"/>
  <c r="H46" i="3"/>
  <c r="G46" i="3"/>
  <c r="F46" i="3"/>
  <c r="E46" i="3"/>
  <c r="D46" i="3"/>
  <c r="C46" i="3"/>
  <c r="J45" i="3"/>
  <c r="I45" i="3"/>
  <c r="H45" i="3"/>
  <c r="G45" i="3"/>
  <c r="G44" i="3" s="1"/>
  <c r="F45" i="3"/>
  <c r="E45" i="3"/>
  <c r="D45" i="3"/>
  <c r="C45" i="3"/>
  <c r="C44" i="3" s="1"/>
  <c r="J43" i="3"/>
  <c r="I43" i="3"/>
  <c r="H43" i="3"/>
  <c r="G43" i="3"/>
  <c r="F43" i="3"/>
  <c r="E43" i="3"/>
  <c r="D43" i="3"/>
  <c r="C43" i="3"/>
  <c r="Y42" i="3"/>
  <c r="X42" i="3"/>
  <c r="J41" i="3"/>
  <c r="I41" i="3"/>
  <c r="H41" i="3"/>
  <c r="G41" i="3"/>
  <c r="F41" i="3"/>
  <c r="E41" i="3"/>
  <c r="D41" i="3"/>
  <c r="C41" i="3"/>
  <c r="J40" i="3"/>
  <c r="J39" i="3" s="1"/>
  <c r="I40" i="3"/>
  <c r="I39" i="3" s="1"/>
  <c r="H40" i="3"/>
  <c r="H39" i="3" s="1"/>
  <c r="G40" i="3"/>
  <c r="G39" i="3" s="1"/>
  <c r="F40" i="3"/>
  <c r="F39" i="3" s="1"/>
  <c r="E40" i="3"/>
  <c r="D40" i="3"/>
  <c r="C40" i="3"/>
  <c r="Y38" i="3"/>
  <c r="X38" i="3"/>
  <c r="J34" i="3"/>
  <c r="I34" i="3"/>
  <c r="H34" i="3"/>
  <c r="G34" i="3"/>
  <c r="F34" i="3"/>
  <c r="E34" i="3"/>
  <c r="D34" i="3"/>
  <c r="C34" i="3"/>
  <c r="J33" i="3"/>
  <c r="I33" i="3"/>
  <c r="H33" i="3"/>
  <c r="G33" i="3"/>
  <c r="F33" i="3"/>
  <c r="E33" i="3"/>
  <c r="D33" i="3"/>
  <c r="C33" i="3"/>
  <c r="J32" i="3"/>
  <c r="I32" i="3"/>
  <c r="H32" i="3"/>
  <c r="G32" i="3"/>
  <c r="F32" i="3"/>
  <c r="E32" i="3"/>
  <c r="D32" i="3"/>
  <c r="C32" i="3"/>
  <c r="J31" i="3"/>
  <c r="I31" i="3"/>
  <c r="H31" i="3"/>
  <c r="G31" i="3"/>
  <c r="F31" i="3"/>
  <c r="E31" i="3"/>
  <c r="D31" i="3"/>
  <c r="C31" i="3"/>
  <c r="J30" i="3"/>
  <c r="I30" i="3"/>
  <c r="H30" i="3"/>
  <c r="G30" i="3"/>
  <c r="F30" i="3"/>
  <c r="E30" i="3"/>
  <c r="D30" i="3"/>
  <c r="C30" i="3"/>
  <c r="J29" i="3"/>
  <c r="I29" i="3"/>
  <c r="H29" i="3"/>
  <c r="G29" i="3"/>
  <c r="F29" i="3"/>
  <c r="E29" i="3"/>
  <c r="D29" i="3"/>
  <c r="C29" i="3"/>
  <c r="J28" i="3"/>
  <c r="I28" i="3"/>
  <c r="H28" i="3"/>
  <c r="G28" i="3"/>
  <c r="F28" i="3"/>
  <c r="E28" i="3"/>
  <c r="D28" i="3"/>
  <c r="C28" i="3"/>
  <c r="J27" i="3"/>
  <c r="I27" i="3"/>
  <c r="H27" i="3"/>
  <c r="G27" i="3"/>
  <c r="F27" i="3"/>
  <c r="E27" i="3"/>
  <c r="D27" i="3"/>
  <c r="C27" i="3"/>
  <c r="J26" i="3"/>
  <c r="I26" i="3"/>
  <c r="I25" i="3" s="1"/>
  <c r="H26" i="3"/>
  <c r="G26" i="3"/>
  <c r="F26" i="3"/>
  <c r="E26" i="3"/>
  <c r="D26" i="3"/>
  <c r="C26" i="3"/>
  <c r="J24" i="3"/>
  <c r="I24" i="3"/>
  <c r="H24" i="3"/>
  <c r="G24" i="3"/>
  <c r="F24" i="3"/>
  <c r="E24" i="3"/>
  <c r="D24" i="3"/>
  <c r="C24" i="3"/>
  <c r="J23" i="3"/>
  <c r="I23" i="3"/>
  <c r="H23" i="3"/>
  <c r="G23" i="3"/>
  <c r="F23" i="3"/>
  <c r="E23" i="3"/>
  <c r="D23" i="3"/>
  <c r="C23" i="3"/>
  <c r="J22" i="3"/>
  <c r="I22" i="3"/>
  <c r="H22" i="3"/>
  <c r="G22" i="3"/>
  <c r="F22" i="3"/>
  <c r="E22" i="3"/>
  <c r="D22" i="3"/>
  <c r="C22" i="3"/>
  <c r="J21" i="3"/>
  <c r="I21" i="3"/>
  <c r="H21" i="3"/>
  <c r="G21" i="3"/>
  <c r="F21" i="3"/>
  <c r="E21" i="3"/>
  <c r="Y21" i="3" s="1"/>
  <c r="D21" i="3"/>
  <c r="C21" i="3"/>
  <c r="J20" i="3"/>
  <c r="I20" i="3"/>
  <c r="H20" i="3"/>
  <c r="G20" i="3"/>
  <c r="F20" i="3"/>
  <c r="E20" i="3"/>
  <c r="D20" i="3"/>
  <c r="C20" i="3"/>
  <c r="J19" i="3"/>
  <c r="I19" i="3"/>
  <c r="H19" i="3"/>
  <c r="H18" i="3" s="1"/>
  <c r="G19" i="3"/>
  <c r="G18" i="3" s="1"/>
  <c r="F19" i="3"/>
  <c r="F18" i="3" s="1"/>
  <c r="E19" i="3"/>
  <c r="D19" i="3"/>
  <c r="D18" i="3" s="1"/>
  <c r="C19" i="3"/>
  <c r="C18" i="3" s="1"/>
  <c r="J17" i="3"/>
  <c r="I17" i="3"/>
  <c r="H17" i="3"/>
  <c r="G17" i="3"/>
  <c r="F17" i="3"/>
  <c r="E17" i="3"/>
  <c r="D17" i="3"/>
  <c r="C17" i="3"/>
  <c r="J16" i="3"/>
  <c r="I16" i="3"/>
  <c r="H16" i="3"/>
  <c r="G16" i="3"/>
  <c r="F16" i="3"/>
  <c r="E16" i="3"/>
  <c r="D16" i="3"/>
  <c r="C16" i="3"/>
  <c r="X16" i="3" s="1"/>
  <c r="J15" i="3"/>
  <c r="I15" i="3"/>
  <c r="H15" i="3"/>
  <c r="G15" i="3"/>
  <c r="F15" i="3"/>
  <c r="E15" i="3"/>
  <c r="D15" i="3"/>
  <c r="C15" i="3"/>
  <c r="J14" i="3"/>
  <c r="I14" i="3"/>
  <c r="H14" i="3"/>
  <c r="G14" i="3"/>
  <c r="F14" i="3"/>
  <c r="E14" i="3"/>
  <c r="D14" i="3"/>
  <c r="C14" i="3"/>
  <c r="J13" i="3"/>
  <c r="I13" i="3"/>
  <c r="H13" i="3"/>
  <c r="G13" i="3"/>
  <c r="F13" i="3"/>
  <c r="E13" i="3"/>
  <c r="D13" i="3"/>
  <c r="C13" i="3"/>
  <c r="A5" i="3"/>
  <c r="A4" i="3"/>
  <c r="A3" i="3"/>
  <c r="A2" i="3"/>
  <c r="Y135" i="2" l="1"/>
  <c r="L135" i="2"/>
  <c r="K12" i="2"/>
  <c r="X12" i="2"/>
  <c r="L125" i="2"/>
  <c r="Y125" i="2"/>
  <c r="L133" i="2"/>
  <c r="X146" i="2"/>
  <c r="F49" i="2"/>
  <c r="Y49" i="2"/>
  <c r="X25" i="2"/>
  <c r="K25" i="2"/>
  <c r="D49" i="2"/>
  <c r="X39" i="2"/>
  <c r="K39" i="2"/>
  <c r="Y136" i="2"/>
  <c r="L136" i="2"/>
  <c r="Y118" i="2"/>
  <c r="L128" i="2"/>
  <c r="Y128" i="2"/>
  <c r="Y12" i="2"/>
  <c r="Y44" i="2"/>
  <c r="Y70" i="3"/>
  <c r="Y74" i="3"/>
  <c r="Y78" i="3"/>
  <c r="Y82" i="3"/>
  <c r="Y92" i="3"/>
  <c r="L122" i="4"/>
  <c r="E92" i="3"/>
  <c r="E140" i="3"/>
  <c r="X45" i="3"/>
  <c r="X46" i="3"/>
  <c r="K24" i="4"/>
  <c r="K32" i="4"/>
  <c r="X22" i="3"/>
  <c r="K24" i="3"/>
  <c r="X28" i="3"/>
  <c r="X30" i="3"/>
  <c r="K33" i="3"/>
  <c r="C93" i="3"/>
  <c r="H93" i="3"/>
  <c r="M93" i="3"/>
  <c r="Q93" i="3"/>
  <c r="G118" i="3"/>
  <c r="K118" i="3"/>
  <c r="H128" i="3"/>
  <c r="C133" i="3"/>
  <c r="I133" i="3"/>
  <c r="E71" i="4"/>
  <c r="Y72" i="4"/>
  <c r="E75" i="4"/>
  <c r="E79" i="4"/>
  <c r="Y80" i="4"/>
  <c r="E83" i="4"/>
  <c r="Y116" i="4"/>
  <c r="X141" i="4"/>
  <c r="C118" i="3"/>
  <c r="Y31" i="4"/>
  <c r="E39" i="3"/>
  <c r="X58" i="3"/>
  <c r="Q85" i="3"/>
  <c r="O85" i="3"/>
  <c r="Y83" i="3"/>
  <c r="X116" i="3"/>
  <c r="Y120" i="3"/>
  <c r="X19" i="4"/>
  <c r="X20" i="4"/>
  <c r="X22" i="4"/>
  <c r="X23" i="4"/>
  <c r="X27" i="4"/>
  <c r="X28" i="4"/>
  <c r="K48" i="4"/>
  <c r="Y121" i="4"/>
  <c r="X144" i="4"/>
  <c r="X13" i="3"/>
  <c r="X14" i="3"/>
  <c r="X43" i="3"/>
  <c r="I68" i="3"/>
  <c r="I72" i="3"/>
  <c r="I76" i="3"/>
  <c r="I80" i="3"/>
  <c r="I84" i="3"/>
  <c r="Y17" i="4"/>
  <c r="Y20" i="4"/>
  <c r="Y22" i="4"/>
  <c r="Y23" i="4"/>
  <c r="Y26" i="4"/>
  <c r="E69" i="4"/>
  <c r="E73" i="4"/>
  <c r="E77" i="4"/>
  <c r="Y78" i="4"/>
  <c r="E81" i="4"/>
  <c r="I92" i="4"/>
  <c r="Y119" i="4"/>
  <c r="J128" i="4"/>
  <c r="K128" i="4"/>
  <c r="C133" i="4"/>
  <c r="E144" i="4"/>
  <c r="K15" i="3"/>
  <c r="X29" i="3"/>
  <c r="K62" i="3"/>
  <c r="M85" i="3"/>
  <c r="C102" i="3" s="1"/>
  <c r="G102" i="3" s="1"/>
  <c r="L85" i="3"/>
  <c r="Y71" i="3"/>
  <c r="Y75" i="3"/>
  <c r="Y79" i="3"/>
  <c r="I118" i="3"/>
  <c r="H25" i="4"/>
  <c r="X30" i="4"/>
  <c r="X31" i="4"/>
  <c r="Y69" i="4"/>
  <c r="Y73" i="4"/>
  <c r="Y77" i="4"/>
  <c r="Y81" i="4"/>
  <c r="Y120" i="4"/>
  <c r="Y13" i="3"/>
  <c r="X20" i="3"/>
  <c r="X40" i="3"/>
  <c r="G49" i="3"/>
  <c r="K47" i="3"/>
  <c r="X48" i="3"/>
  <c r="X57" i="3"/>
  <c r="H125" i="3"/>
  <c r="D130" i="3"/>
  <c r="Y15" i="4"/>
  <c r="Y43" i="4"/>
  <c r="Y46" i="4"/>
  <c r="K62" i="4"/>
  <c r="Y71" i="4"/>
  <c r="I71" i="4"/>
  <c r="Y75" i="4"/>
  <c r="Y79" i="4"/>
  <c r="I79" i="4"/>
  <c r="Y83" i="4"/>
  <c r="I83" i="4"/>
  <c r="G93" i="4"/>
  <c r="L93" i="4"/>
  <c r="P93" i="4"/>
  <c r="Y132" i="4"/>
  <c r="J133" i="4"/>
  <c r="L134" i="4"/>
  <c r="E44" i="3"/>
  <c r="E49" i="3" s="1"/>
  <c r="Y45" i="3"/>
  <c r="X131" i="4"/>
  <c r="D131" i="4"/>
  <c r="J18" i="3"/>
  <c r="X62" i="4"/>
  <c r="G85" i="4"/>
  <c r="L85" i="4"/>
  <c r="P85" i="4"/>
  <c r="Y70" i="4"/>
  <c r="Y92" i="4"/>
  <c r="C125" i="4"/>
  <c r="K31" i="3"/>
  <c r="Y33" i="3"/>
  <c r="L116" i="3"/>
  <c r="J135" i="3"/>
  <c r="C85" i="4"/>
  <c r="H85" i="4"/>
  <c r="M85" i="4"/>
  <c r="C102" i="4" s="1"/>
  <c r="X102" i="4" s="1"/>
  <c r="Q85" i="4"/>
  <c r="L116" i="4"/>
  <c r="X116" i="4"/>
  <c r="H12" i="3"/>
  <c r="K23" i="3"/>
  <c r="X24" i="3"/>
  <c r="Y26" i="3"/>
  <c r="Y28" i="3"/>
  <c r="E25" i="3"/>
  <c r="Y29" i="3"/>
  <c r="Y124" i="3"/>
  <c r="G25" i="4"/>
  <c r="K28" i="4"/>
  <c r="K29" i="4"/>
  <c r="Y34" i="4"/>
  <c r="I75" i="4"/>
  <c r="M93" i="4"/>
  <c r="K16" i="3"/>
  <c r="K17" i="3"/>
  <c r="Y17" i="3"/>
  <c r="K21" i="3"/>
  <c r="Y23" i="3"/>
  <c r="Y24" i="3"/>
  <c r="K27" i="3"/>
  <c r="G25" i="3"/>
  <c r="K32" i="3"/>
  <c r="X32" i="3"/>
  <c r="K34" i="3"/>
  <c r="C39" i="3"/>
  <c r="C49" i="3" s="1"/>
  <c r="Y41" i="3"/>
  <c r="F85" i="3"/>
  <c r="N85" i="3"/>
  <c r="C85" i="3"/>
  <c r="H85" i="3"/>
  <c r="Y72" i="3"/>
  <c r="Y76" i="3"/>
  <c r="Y80" i="3"/>
  <c r="Y84" i="3"/>
  <c r="L122" i="3"/>
  <c r="E144" i="3"/>
  <c r="F39" i="4"/>
  <c r="J39" i="4"/>
  <c r="X47" i="4"/>
  <c r="X48" i="4"/>
  <c r="Y76" i="4"/>
  <c r="Y84" i="4"/>
  <c r="K135" i="4"/>
  <c r="K137" i="4" s="1"/>
  <c r="J136" i="4"/>
  <c r="X140" i="4"/>
  <c r="F12" i="3"/>
  <c r="Y15" i="3"/>
  <c r="Y16" i="3"/>
  <c r="Y20" i="3"/>
  <c r="X21" i="3"/>
  <c r="H25" i="3"/>
  <c r="K29" i="3"/>
  <c r="Y31" i="3"/>
  <c r="Y32" i="3"/>
  <c r="Y34" i="3"/>
  <c r="K48" i="3"/>
  <c r="X60" i="3"/>
  <c r="D116" i="3"/>
  <c r="C128" i="3"/>
  <c r="K21" i="4"/>
  <c r="H18" i="4"/>
  <c r="Y41" i="4"/>
  <c r="I44" i="4"/>
  <c r="I49" i="4" s="1"/>
  <c r="I69" i="4"/>
  <c r="Y74" i="4"/>
  <c r="I77" i="4"/>
  <c r="Y82" i="4"/>
  <c r="D116" i="4"/>
  <c r="H125" i="4"/>
  <c r="Y40" i="3"/>
  <c r="K45" i="3"/>
  <c r="Y47" i="3"/>
  <c r="I44" i="3"/>
  <c r="I49" i="3" s="1"/>
  <c r="Y48" i="3"/>
  <c r="K53" i="3"/>
  <c r="K61" i="3"/>
  <c r="X61" i="3"/>
  <c r="K85" i="3"/>
  <c r="Y69" i="3"/>
  <c r="Y73" i="3"/>
  <c r="Y77" i="3"/>
  <c r="Y81" i="3"/>
  <c r="L120" i="3"/>
  <c r="L121" i="3"/>
  <c r="L130" i="3"/>
  <c r="L134" i="3"/>
  <c r="C146" i="3"/>
  <c r="E146" i="3" s="1"/>
  <c r="X141" i="3"/>
  <c r="H12" i="4"/>
  <c r="X14" i="4"/>
  <c r="X15" i="4"/>
  <c r="K16" i="4"/>
  <c r="F12" i="4"/>
  <c r="Y27" i="4"/>
  <c r="Y28" i="4"/>
  <c r="Y30" i="4"/>
  <c r="X33" i="4"/>
  <c r="K34" i="4"/>
  <c r="X40" i="4"/>
  <c r="X41" i="4"/>
  <c r="Y48" i="4"/>
  <c r="Y53" i="4"/>
  <c r="K57" i="4"/>
  <c r="X57" i="4"/>
  <c r="X60" i="4"/>
  <c r="D85" i="4"/>
  <c r="I68" i="4"/>
  <c r="Y68" i="4"/>
  <c r="I70" i="4"/>
  <c r="I72" i="4"/>
  <c r="I74" i="4"/>
  <c r="I76" i="4"/>
  <c r="I78" i="4"/>
  <c r="I80" i="4"/>
  <c r="I82" i="4"/>
  <c r="I84" i="4"/>
  <c r="C93" i="4"/>
  <c r="H93" i="4"/>
  <c r="Q93" i="4"/>
  <c r="E92" i="4"/>
  <c r="X123" i="4"/>
  <c r="J125" i="4"/>
  <c r="G135" i="4"/>
  <c r="L130" i="4"/>
  <c r="G133" i="4"/>
  <c r="K133" i="4"/>
  <c r="E142" i="4"/>
  <c r="Y53" i="3"/>
  <c r="G85" i="3"/>
  <c r="I70" i="3"/>
  <c r="I74" i="3"/>
  <c r="I78" i="3"/>
  <c r="I82" i="3"/>
  <c r="D93" i="3"/>
  <c r="Y93" i="3" s="1"/>
  <c r="I91" i="3"/>
  <c r="N93" i="3"/>
  <c r="Y119" i="3"/>
  <c r="X121" i="3"/>
  <c r="X130" i="3"/>
  <c r="D146" i="3"/>
  <c r="E141" i="3"/>
  <c r="X145" i="3"/>
  <c r="I12" i="4"/>
  <c r="X17" i="4"/>
  <c r="K26" i="4"/>
  <c r="F25" i="4"/>
  <c r="J25" i="4"/>
  <c r="Y33" i="4"/>
  <c r="C44" i="4"/>
  <c r="G44" i="4"/>
  <c r="G49" i="4" s="1"/>
  <c r="E68" i="4"/>
  <c r="K85" i="4"/>
  <c r="O85" i="4"/>
  <c r="E70" i="4"/>
  <c r="E85" i="4" s="1"/>
  <c r="E72" i="4"/>
  <c r="E74" i="4"/>
  <c r="E76" i="4"/>
  <c r="E78" i="4"/>
  <c r="E80" i="4"/>
  <c r="E82" i="4"/>
  <c r="E84" i="4"/>
  <c r="F85" i="4"/>
  <c r="D93" i="4"/>
  <c r="I91" i="4"/>
  <c r="I93" i="4" s="1"/>
  <c r="N93" i="4"/>
  <c r="Y91" i="4"/>
  <c r="L119" i="4"/>
  <c r="Y123" i="4"/>
  <c r="G125" i="4"/>
  <c r="K125" i="4"/>
  <c r="D126" i="4"/>
  <c r="I128" i="4"/>
  <c r="I133" i="4"/>
  <c r="E141" i="4"/>
  <c r="C12" i="5"/>
  <c r="K13" i="5"/>
  <c r="X18" i="5"/>
  <c r="K20" i="5"/>
  <c r="K28" i="5"/>
  <c r="Y39" i="5"/>
  <c r="F49" i="5"/>
  <c r="E44" i="5"/>
  <c r="K45" i="5"/>
  <c r="K58" i="5"/>
  <c r="G98" i="5"/>
  <c r="X98" i="5"/>
  <c r="L129" i="5"/>
  <c r="Y129" i="5"/>
  <c r="X13" i="5"/>
  <c r="X16" i="5"/>
  <c r="C18" i="5"/>
  <c r="K18" i="5" s="1"/>
  <c r="G18" i="5"/>
  <c r="G12" i="5" s="1"/>
  <c r="K19" i="5"/>
  <c r="Y20" i="5"/>
  <c r="X21" i="5"/>
  <c r="X24" i="5"/>
  <c r="K26" i="5"/>
  <c r="D25" i="5"/>
  <c r="H25" i="5"/>
  <c r="Y28" i="5"/>
  <c r="X29" i="5"/>
  <c r="Y29" i="5"/>
  <c r="X32" i="5"/>
  <c r="K34" i="5"/>
  <c r="X45" i="5"/>
  <c r="X48" i="5"/>
  <c r="K53" i="5"/>
  <c r="K61" i="5"/>
  <c r="D85" i="5"/>
  <c r="I68" i="5"/>
  <c r="Y68" i="5"/>
  <c r="I70" i="5"/>
  <c r="I72" i="5"/>
  <c r="I74" i="5"/>
  <c r="I76" i="5"/>
  <c r="I78" i="5"/>
  <c r="I80" i="5"/>
  <c r="I82" i="5"/>
  <c r="I84" i="5"/>
  <c r="I92" i="5"/>
  <c r="I93" i="5" s="1"/>
  <c r="G99" i="5"/>
  <c r="X99" i="5"/>
  <c r="H135" i="5"/>
  <c r="L119" i="5"/>
  <c r="Y121" i="5"/>
  <c r="Y123" i="5"/>
  <c r="K40" i="5"/>
  <c r="D39" i="5"/>
  <c r="K41" i="5"/>
  <c r="G128" i="5"/>
  <c r="G136" i="5"/>
  <c r="Y127" i="5"/>
  <c r="K128" i="5"/>
  <c r="K136" i="5"/>
  <c r="Y131" i="5"/>
  <c r="L131" i="5"/>
  <c r="D12" i="5"/>
  <c r="Y16" i="5"/>
  <c r="X17" i="5"/>
  <c r="E18" i="5"/>
  <c r="I18" i="5"/>
  <c r="I12" i="5" s="1"/>
  <c r="X20" i="5"/>
  <c r="Y24" i="5"/>
  <c r="F25" i="5"/>
  <c r="Y25" i="5" s="1"/>
  <c r="J25" i="5"/>
  <c r="X28" i="5"/>
  <c r="Y32" i="5"/>
  <c r="X33" i="5"/>
  <c r="Y40" i="5"/>
  <c r="X41" i="5"/>
  <c r="F44" i="5"/>
  <c r="J44" i="5"/>
  <c r="J49" i="5" s="1"/>
  <c r="K46" i="5"/>
  <c r="D44" i="5"/>
  <c r="X44" i="5" s="1"/>
  <c r="H44" i="5"/>
  <c r="H49" i="5" s="1"/>
  <c r="Y48" i="5"/>
  <c r="K60" i="5"/>
  <c r="X62" i="5"/>
  <c r="J85" i="5"/>
  <c r="Y91" i="5"/>
  <c r="J93" i="5"/>
  <c r="G100" i="5"/>
  <c r="X100" i="5"/>
  <c r="X102" i="5"/>
  <c r="Y116" i="5"/>
  <c r="F135" i="5"/>
  <c r="X123" i="5"/>
  <c r="L128" i="5"/>
  <c r="C85" i="5"/>
  <c r="E69" i="5"/>
  <c r="E71" i="5"/>
  <c r="E73" i="5"/>
  <c r="E75" i="5"/>
  <c r="E77" i="5"/>
  <c r="E79" i="5"/>
  <c r="E81" i="5"/>
  <c r="E83" i="5"/>
  <c r="E91" i="5"/>
  <c r="E93" i="5" s="1"/>
  <c r="J96" i="5"/>
  <c r="C135" i="5"/>
  <c r="C137" i="5" s="1"/>
  <c r="G135" i="5"/>
  <c r="G137" i="5" s="1"/>
  <c r="K135" i="5"/>
  <c r="K137" i="5" s="1"/>
  <c r="Y117" i="5"/>
  <c r="F136" i="5"/>
  <c r="F118" i="5"/>
  <c r="J136" i="5"/>
  <c r="J137" i="5" s="1"/>
  <c r="J118" i="5"/>
  <c r="Y122" i="5"/>
  <c r="L123" i="5"/>
  <c r="C125" i="5"/>
  <c r="I125" i="5"/>
  <c r="D126" i="5"/>
  <c r="F133" i="5"/>
  <c r="Y132" i="5"/>
  <c r="J133" i="5"/>
  <c r="X142" i="5"/>
  <c r="X167" i="5"/>
  <c r="X169" i="5"/>
  <c r="L126" i="5"/>
  <c r="I128" i="5"/>
  <c r="Y128" i="5"/>
  <c r="E145" i="5"/>
  <c r="E68" i="5"/>
  <c r="E70" i="5"/>
  <c r="E72" i="5"/>
  <c r="E74" i="5"/>
  <c r="E76" i="5"/>
  <c r="E78" i="5"/>
  <c r="E80" i="5"/>
  <c r="E82" i="5"/>
  <c r="I135" i="5"/>
  <c r="H136" i="5"/>
  <c r="H118" i="5"/>
  <c r="L117" i="5"/>
  <c r="G125" i="5"/>
  <c r="L124" i="5"/>
  <c r="K125" i="5"/>
  <c r="Y126" i="5"/>
  <c r="L127" i="5"/>
  <c r="H133" i="5"/>
  <c r="L132" i="5"/>
  <c r="I136" i="5"/>
  <c r="X146" i="5"/>
  <c r="X140" i="5"/>
  <c r="X13" i="4"/>
  <c r="J12" i="4"/>
  <c r="X21" i="4"/>
  <c r="K46" i="4"/>
  <c r="X46" i="4"/>
  <c r="N85" i="4"/>
  <c r="G99" i="4"/>
  <c r="X99" i="4"/>
  <c r="J96" i="4"/>
  <c r="G136" i="4"/>
  <c r="G118" i="4"/>
  <c r="L117" i="4"/>
  <c r="K136" i="4"/>
  <c r="K118" i="4"/>
  <c r="Y126" i="4"/>
  <c r="H128" i="4"/>
  <c r="Y127" i="4"/>
  <c r="L127" i="4"/>
  <c r="Y19" i="4"/>
  <c r="X39" i="4"/>
  <c r="K43" i="4"/>
  <c r="X43" i="4"/>
  <c r="J93" i="4"/>
  <c r="J85" i="4"/>
  <c r="L121" i="4"/>
  <c r="X121" i="4"/>
  <c r="H135" i="4"/>
  <c r="H133" i="4"/>
  <c r="L131" i="4"/>
  <c r="K13" i="4"/>
  <c r="E12" i="4"/>
  <c r="Y14" i="4"/>
  <c r="D18" i="4"/>
  <c r="D12" i="4" s="1"/>
  <c r="X29" i="4"/>
  <c r="E39" i="4"/>
  <c r="K39" i="4" s="1"/>
  <c r="Y40" i="4"/>
  <c r="F44" i="4"/>
  <c r="F49" i="4" s="1"/>
  <c r="Y47" i="4"/>
  <c r="E91" i="4"/>
  <c r="E93" i="4" s="1"/>
  <c r="F93" i="4"/>
  <c r="X101" i="4"/>
  <c r="G101" i="4"/>
  <c r="K45" i="4"/>
  <c r="X61" i="4"/>
  <c r="K61" i="4"/>
  <c r="I135" i="4"/>
  <c r="H136" i="4"/>
  <c r="H118" i="4"/>
  <c r="L120" i="4"/>
  <c r="Y124" i="4"/>
  <c r="L124" i="4"/>
  <c r="X126" i="4"/>
  <c r="C128" i="4"/>
  <c r="Y13" i="4"/>
  <c r="X16" i="4"/>
  <c r="K17" i="4"/>
  <c r="Y21" i="4"/>
  <c r="X24" i="4"/>
  <c r="C25" i="4"/>
  <c r="E25" i="4"/>
  <c r="I25" i="4"/>
  <c r="Y29" i="4"/>
  <c r="X32" i="4"/>
  <c r="K33" i="4"/>
  <c r="D44" i="4"/>
  <c r="H44" i="4"/>
  <c r="H49" i="4" s="1"/>
  <c r="X45" i="4"/>
  <c r="K53" i="4"/>
  <c r="X58" i="4"/>
  <c r="F135" i="4"/>
  <c r="J135" i="4"/>
  <c r="J137" i="4" s="1"/>
  <c r="C136" i="4"/>
  <c r="I136" i="4"/>
  <c r="F118" i="4"/>
  <c r="Y122" i="4"/>
  <c r="D123" i="4"/>
  <c r="L123" i="4"/>
  <c r="F128" i="4"/>
  <c r="G128" i="4"/>
  <c r="D130" i="4"/>
  <c r="Y131" i="4"/>
  <c r="L132" i="4"/>
  <c r="F133" i="4"/>
  <c r="F136" i="4"/>
  <c r="X145" i="4"/>
  <c r="E145" i="4"/>
  <c r="K14" i="4"/>
  <c r="Y16" i="4"/>
  <c r="C18" i="4"/>
  <c r="C12" i="4" s="1"/>
  <c r="G18" i="4"/>
  <c r="K20" i="4"/>
  <c r="K22" i="4"/>
  <c r="Y24" i="4"/>
  <c r="D25" i="4"/>
  <c r="K30" i="4"/>
  <c r="Y32" i="4"/>
  <c r="K40" i="4"/>
  <c r="J49" i="4"/>
  <c r="Y45" i="4"/>
  <c r="X100" i="4"/>
  <c r="G100" i="4"/>
  <c r="Y117" i="4"/>
  <c r="D121" i="4"/>
  <c r="Y129" i="4"/>
  <c r="L129" i="4"/>
  <c r="X130" i="4"/>
  <c r="C146" i="4"/>
  <c r="E140" i="4"/>
  <c r="X142" i="4"/>
  <c r="D146" i="4"/>
  <c r="K15" i="4"/>
  <c r="K19" i="4"/>
  <c r="K23" i="4"/>
  <c r="K27" i="4"/>
  <c r="K31" i="4"/>
  <c r="K41" i="4"/>
  <c r="K47" i="4"/>
  <c r="K58" i="4"/>
  <c r="K60" i="4"/>
  <c r="L126" i="4"/>
  <c r="C135" i="4"/>
  <c r="K169" i="4"/>
  <c r="C118" i="4"/>
  <c r="I118" i="4"/>
  <c r="Y39" i="3"/>
  <c r="J12" i="3"/>
  <c r="J93" i="3"/>
  <c r="X123" i="3"/>
  <c r="E12" i="3"/>
  <c r="X19" i="3"/>
  <c r="Y19" i="3"/>
  <c r="C25" i="3"/>
  <c r="Y27" i="3"/>
  <c r="K40" i="3"/>
  <c r="D39" i="3"/>
  <c r="K41" i="3"/>
  <c r="K57" i="3"/>
  <c r="L129" i="3"/>
  <c r="Y129" i="3"/>
  <c r="D12" i="3"/>
  <c r="K14" i="3"/>
  <c r="X17" i="3"/>
  <c r="E18" i="3"/>
  <c r="Y18" i="3" s="1"/>
  <c r="I18" i="3"/>
  <c r="K22" i="3"/>
  <c r="F25" i="3"/>
  <c r="J25" i="3"/>
  <c r="K30" i="3"/>
  <c r="X33" i="3"/>
  <c r="X41" i="3"/>
  <c r="K43" i="3"/>
  <c r="F44" i="3"/>
  <c r="F49" i="3" s="1"/>
  <c r="J44" i="3"/>
  <c r="J49" i="3" s="1"/>
  <c r="K46" i="3"/>
  <c r="D44" i="3"/>
  <c r="X44" i="3" s="1"/>
  <c r="H44" i="3"/>
  <c r="H49" i="3" s="1"/>
  <c r="K60" i="3"/>
  <c r="X62" i="3"/>
  <c r="P85" i="3"/>
  <c r="I69" i="3"/>
  <c r="I71" i="3"/>
  <c r="I73" i="3"/>
  <c r="I75" i="3"/>
  <c r="I77" i="3"/>
  <c r="I79" i="3"/>
  <c r="I81" i="3"/>
  <c r="I83" i="3"/>
  <c r="L93" i="3"/>
  <c r="P93" i="3"/>
  <c r="I92" i="3"/>
  <c r="G99" i="3"/>
  <c r="X99" i="3"/>
  <c r="H135" i="3"/>
  <c r="H137" i="3" s="1"/>
  <c r="L119" i="3"/>
  <c r="Y121" i="3"/>
  <c r="Y123" i="3"/>
  <c r="L126" i="3"/>
  <c r="X126" i="3"/>
  <c r="K19" i="3"/>
  <c r="K26" i="3"/>
  <c r="D25" i="3"/>
  <c r="Y68" i="3"/>
  <c r="Y91" i="3"/>
  <c r="G100" i="3"/>
  <c r="X100" i="3"/>
  <c r="Y116" i="3"/>
  <c r="F135" i="3"/>
  <c r="I12" i="3"/>
  <c r="X27" i="3"/>
  <c r="D85" i="3"/>
  <c r="Y85" i="3" s="1"/>
  <c r="G98" i="3"/>
  <c r="X98" i="3"/>
  <c r="I128" i="3"/>
  <c r="I136" i="3"/>
  <c r="C12" i="3"/>
  <c r="G12" i="3"/>
  <c r="K13" i="3"/>
  <c r="Y14" i="3"/>
  <c r="X15" i="3"/>
  <c r="X18" i="3"/>
  <c r="K20" i="3"/>
  <c r="Y22" i="3"/>
  <c r="X23" i="3"/>
  <c r="X26" i="3"/>
  <c r="K28" i="3"/>
  <c r="Y30" i="3"/>
  <c r="X31" i="3"/>
  <c r="X34" i="3"/>
  <c r="Y43" i="3"/>
  <c r="Y46" i="3"/>
  <c r="X47" i="3"/>
  <c r="X53" i="3"/>
  <c r="K58" i="3"/>
  <c r="J85" i="3"/>
  <c r="C136" i="3"/>
  <c r="G128" i="3"/>
  <c r="G136" i="3"/>
  <c r="Y127" i="3"/>
  <c r="K128" i="3"/>
  <c r="K136" i="3"/>
  <c r="Y131" i="3"/>
  <c r="L131" i="3"/>
  <c r="E69" i="3"/>
  <c r="E71" i="3"/>
  <c r="E73" i="3"/>
  <c r="E75" i="3"/>
  <c r="E77" i="3"/>
  <c r="E79" i="3"/>
  <c r="E81" i="3"/>
  <c r="E83" i="3"/>
  <c r="E91" i="3"/>
  <c r="C135" i="3"/>
  <c r="G135" i="3"/>
  <c r="K135" i="3"/>
  <c r="Y117" i="3"/>
  <c r="F136" i="3"/>
  <c r="F118" i="3"/>
  <c r="J136" i="3"/>
  <c r="J118" i="3"/>
  <c r="Y122" i="3"/>
  <c r="L123" i="3"/>
  <c r="C125" i="3"/>
  <c r="I125" i="3"/>
  <c r="D126" i="3"/>
  <c r="F133" i="3"/>
  <c r="Y132" i="3"/>
  <c r="J133" i="3"/>
  <c r="X142" i="3"/>
  <c r="X167" i="3"/>
  <c r="X169" i="3"/>
  <c r="E145" i="3"/>
  <c r="E68" i="3"/>
  <c r="E70" i="3"/>
  <c r="E72" i="3"/>
  <c r="E74" i="3"/>
  <c r="E76" i="3"/>
  <c r="E78" i="3"/>
  <c r="E80" i="3"/>
  <c r="E82" i="3"/>
  <c r="E84" i="3"/>
  <c r="I135" i="3"/>
  <c r="H136" i="3"/>
  <c r="H118" i="3"/>
  <c r="L117" i="3"/>
  <c r="G125" i="3"/>
  <c r="L125" i="3" s="1"/>
  <c r="L124" i="3"/>
  <c r="K125" i="3"/>
  <c r="Y126" i="3"/>
  <c r="L127" i="3"/>
  <c r="H133" i="3"/>
  <c r="L132" i="3"/>
  <c r="X140" i="3"/>
  <c r="X49" i="2" l="1"/>
  <c r="K49" i="2"/>
  <c r="L137" i="2"/>
  <c r="Y137" i="2"/>
  <c r="G102" i="4"/>
  <c r="X102" i="3"/>
  <c r="G137" i="4"/>
  <c r="G137" i="1" s="1"/>
  <c r="J96" i="3"/>
  <c r="J96" i="1" s="1"/>
  <c r="Y128" i="3"/>
  <c r="E93" i="3"/>
  <c r="I85" i="4"/>
  <c r="Y94" i="4" s="1"/>
  <c r="K18" i="3"/>
  <c r="I85" i="3"/>
  <c r="X146" i="3"/>
  <c r="I93" i="3"/>
  <c r="H137" i="4"/>
  <c r="L125" i="4"/>
  <c r="Y44" i="4"/>
  <c r="Y85" i="4"/>
  <c r="J137" i="3"/>
  <c r="C49" i="4"/>
  <c r="C137" i="4"/>
  <c r="Y125" i="4"/>
  <c r="Y93" i="4"/>
  <c r="Y25" i="4"/>
  <c r="I137" i="3"/>
  <c r="G137" i="3"/>
  <c r="Y25" i="3"/>
  <c r="X12" i="5"/>
  <c r="L118" i="5"/>
  <c r="Y118" i="5"/>
  <c r="Y135" i="5"/>
  <c r="F137" i="5"/>
  <c r="L135" i="5"/>
  <c r="D49" i="5"/>
  <c r="X39" i="5"/>
  <c r="K39" i="5"/>
  <c r="I85" i="5"/>
  <c r="X25" i="5"/>
  <c r="K25" i="5"/>
  <c r="Y44" i="5"/>
  <c r="L125" i="5"/>
  <c r="I137" i="5"/>
  <c r="E85" i="5"/>
  <c r="Y125" i="5"/>
  <c r="L136" i="5"/>
  <c r="Y136" i="5"/>
  <c r="Y85" i="5"/>
  <c r="L133" i="5"/>
  <c r="Y133" i="5"/>
  <c r="Y18" i="5"/>
  <c r="E12" i="5"/>
  <c r="Y12" i="5" s="1"/>
  <c r="H137" i="5"/>
  <c r="E49" i="5"/>
  <c r="Y49" i="5" s="1"/>
  <c r="E146" i="4"/>
  <c r="X146" i="4"/>
  <c r="Y133" i="4"/>
  <c r="L133" i="4"/>
  <c r="I137" i="4"/>
  <c r="X12" i="4"/>
  <c r="Y136" i="4"/>
  <c r="L136" i="4"/>
  <c r="X44" i="4"/>
  <c r="D49" i="4"/>
  <c r="K18" i="4"/>
  <c r="X18" i="4"/>
  <c r="E49" i="4"/>
  <c r="Y39" i="4"/>
  <c r="X25" i="4"/>
  <c r="K25" i="4"/>
  <c r="Y18" i="4"/>
  <c r="G12" i="4"/>
  <c r="K12" i="4" s="1"/>
  <c r="Y128" i="4"/>
  <c r="L128" i="4"/>
  <c r="Y118" i="4"/>
  <c r="L118" i="4"/>
  <c r="Y135" i="4"/>
  <c r="F137" i="4"/>
  <c r="L135" i="4"/>
  <c r="Y12" i="4"/>
  <c r="J98" i="4"/>
  <c r="X94" i="4"/>
  <c r="J95" i="4"/>
  <c r="L118" i="3"/>
  <c r="Y118" i="3"/>
  <c r="K12" i="3"/>
  <c r="X12" i="3"/>
  <c r="L128" i="3"/>
  <c r="Y49" i="3"/>
  <c r="Y125" i="3"/>
  <c r="L136" i="3"/>
  <c r="Y136" i="3"/>
  <c r="C137" i="3"/>
  <c r="D49" i="3"/>
  <c r="X39" i="3"/>
  <c r="K39" i="3"/>
  <c r="Y44" i="3"/>
  <c r="E85" i="3"/>
  <c r="L133" i="3"/>
  <c r="Y133" i="3"/>
  <c r="K137" i="3"/>
  <c r="Y135" i="3"/>
  <c r="F137" i="3"/>
  <c r="L135" i="3"/>
  <c r="X25" i="3"/>
  <c r="K25" i="3"/>
  <c r="Y12" i="3"/>
  <c r="F12" i="1"/>
  <c r="C18" i="1"/>
  <c r="L85" i="1"/>
  <c r="E92" i="1"/>
  <c r="J44" i="1"/>
  <c r="H12" i="1"/>
  <c r="J49" i="1"/>
  <c r="H49" i="1"/>
  <c r="I49" i="1"/>
  <c r="I136" i="1"/>
  <c r="K85" i="1"/>
  <c r="F49" i="1"/>
  <c r="G136" i="1"/>
  <c r="K128" i="1"/>
  <c r="K136" i="1"/>
  <c r="C44" i="1"/>
  <c r="G44" i="1"/>
  <c r="E74" i="1"/>
  <c r="E82" i="1"/>
  <c r="I70" i="1"/>
  <c r="I74" i="1"/>
  <c r="I76" i="1"/>
  <c r="I78" i="1"/>
  <c r="I82" i="1"/>
  <c r="I84" i="1"/>
  <c r="I92" i="1"/>
  <c r="I135" i="1"/>
  <c r="H137" i="1"/>
  <c r="H118" i="1"/>
  <c r="I75" i="1"/>
  <c r="I83" i="1"/>
  <c r="J85" i="1"/>
  <c r="I93" i="1"/>
  <c r="C137" i="1"/>
  <c r="F118" i="1"/>
  <c r="J118" i="1"/>
  <c r="D126" i="1"/>
  <c r="J133" i="1"/>
  <c r="L99" i="1"/>
  <c r="K99" i="1"/>
  <c r="J99" i="1"/>
  <c r="L98" i="1"/>
  <c r="K98" i="1"/>
  <c r="L97" i="1"/>
  <c r="K97" i="1"/>
  <c r="J97" i="1"/>
  <c r="L96" i="1"/>
  <c r="K96" i="1"/>
  <c r="L95" i="1"/>
  <c r="K95" i="1"/>
  <c r="C213" i="1"/>
  <c r="C212" i="1"/>
  <c r="C211" i="1"/>
  <c r="C210" i="1"/>
  <c r="C209" i="1"/>
  <c r="C208" i="1"/>
  <c r="C207" i="1"/>
  <c r="C203" i="1"/>
  <c r="C202" i="1"/>
  <c r="C201" i="1"/>
  <c r="H198" i="1"/>
  <c r="G198" i="1"/>
  <c r="F198" i="1"/>
  <c r="E198" i="1"/>
  <c r="D198" i="1"/>
  <c r="C198" i="1"/>
  <c r="H197" i="1"/>
  <c r="G197" i="1"/>
  <c r="F197" i="1"/>
  <c r="E197" i="1"/>
  <c r="D197" i="1"/>
  <c r="C197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3" i="1"/>
  <c r="G193" i="1"/>
  <c r="F193" i="1"/>
  <c r="E193" i="1"/>
  <c r="D193" i="1"/>
  <c r="C193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9" i="1"/>
  <c r="G189" i="1"/>
  <c r="F189" i="1"/>
  <c r="E189" i="1"/>
  <c r="D189" i="1"/>
  <c r="C189" i="1"/>
  <c r="H188" i="1"/>
  <c r="G188" i="1"/>
  <c r="F188" i="1"/>
  <c r="E188" i="1"/>
  <c r="D188" i="1"/>
  <c r="C188" i="1"/>
  <c r="H187" i="1"/>
  <c r="G187" i="1"/>
  <c r="F187" i="1"/>
  <c r="E187" i="1"/>
  <c r="D187" i="1"/>
  <c r="C187" i="1"/>
  <c r="H186" i="1"/>
  <c r="G186" i="1"/>
  <c r="F186" i="1"/>
  <c r="E186" i="1"/>
  <c r="D186" i="1"/>
  <c r="C186" i="1"/>
  <c r="H185" i="1"/>
  <c r="G185" i="1"/>
  <c r="F185" i="1"/>
  <c r="E185" i="1"/>
  <c r="D185" i="1"/>
  <c r="C185" i="1"/>
  <c r="H184" i="1"/>
  <c r="G184" i="1"/>
  <c r="F184" i="1"/>
  <c r="E184" i="1"/>
  <c r="D184" i="1"/>
  <c r="C184" i="1"/>
  <c r="H183" i="1"/>
  <c r="G183" i="1"/>
  <c r="F183" i="1"/>
  <c r="E183" i="1"/>
  <c r="D183" i="1"/>
  <c r="C183" i="1"/>
  <c r="E180" i="1"/>
  <c r="D180" i="1"/>
  <c r="C180" i="1"/>
  <c r="E179" i="1"/>
  <c r="D179" i="1"/>
  <c r="C179" i="1"/>
  <c r="E178" i="1"/>
  <c r="D178" i="1"/>
  <c r="C178" i="1"/>
  <c r="L175" i="1"/>
  <c r="K175" i="1"/>
  <c r="J175" i="1"/>
  <c r="I175" i="1"/>
  <c r="H175" i="1"/>
  <c r="G175" i="1"/>
  <c r="F175" i="1"/>
  <c r="E175" i="1"/>
  <c r="D175" i="1"/>
  <c r="C175" i="1"/>
  <c r="L174" i="1"/>
  <c r="K174" i="1"/>
  <c r="J174" i="1"/>
  <c r="I174" i="1"/>
  <c r="H174" i="1"/>
  <c r="G174" i="1"/>
  <c r="F174" i="1"/>
  <c r="E174" i="1"/>
  <c r="D174" i="1"/>
  <c r="C174" i="1"/>
  <c r="L173" i="1"/>
  <c r="K173" i="1"/>
  <c r="J173" i="1"/>
  <c r="I173" i="1"/>
  <c r="H173" i="1"/>
  <c r="G173" i="1"/>
  <c r="F173" i="1"/>
  <c r="E173" i="1"/>
  <c r="D173" i="1"/>
  <c r="C173" i="1"/>
  <c r="J169" i="1"/>
  <c r="I169" i="1"/>
  <c r="H169" i="1"/>
  <c r="G169" i="1"/>
  <c r="F169" i="1"/>
  <c r="E169" i="1"/>
  <c r="D169" i="1"/>
  <c r="C169" i="1"/>
  <c r="J168" i="1"/>
  <c r="I168" i="1"/>
  <c r="H168" i="1"/>
  <c r="G168" i="1"/>
  <c r="F168" i="1"/>
  <c r="E168" i="1"/>
  <c r="D168" i="1"/>
  <c r="C168" i="1"/>
  <c r="J167" i="1"/>
  <c r="I167" i="1"/>
  <c r="H167" i="1"/>
  <c r="G167" i="1"/>
  <c r="F167" i="1"/>
  <c r="E167" i="1"/>
  <c r="D167" i="1"/>
  <c r="C167" i="1"/>
  <c r="C163" i="1"/>
  <c r="C162" i="1"/>
  <c r="C161" i="1"/>
  <c r="C160" i="1"/>
  <c r="C157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E137" i="1"/>
  <c r="D137" i="1"/>
  <c r="J136" i="1"/>
  <c r="H136" i="1"/>
  <c r="E136" i="1"/>
  <c r="D136" i="1"/>
  <c r="C136" i="1"/>
  <c r="K135" i="1"/>
  <c r="J135" i="1"/>
  <c r="H135" i="1"/>
  <c r="F135" i="1"/>
  <c r="E135" i="1"/>
  <c r="D135" i="1"/>
  <c r="K134" i="1"/>
  <c r="J134" i="1"/>
  <c r="I134" i="1"/>
  <c r="H134" i="1"/>
  <c r="G134" i="1"/>
  <c r="F134" i="1"/>
  <c r="E134" i="1"/>
  <c r="D134" i="1"/>
  <c r="C134" i="1"/>
  <c r="K133" i="1"/>
  <c r="I133" i="1"/>
  <c r="H133" i="1"/>
  <c r="G133" i="1"/>
  <c r="F133" i="1"/>
  <c r="E133" i="1"/>
  <c r="D133" i="1"/>
  <c r="C133" i="1"/>
  <c r="K132" i="1"/>
  <c r="J132" i="1"/>
  <c r="I132" i="1"/>
  <c r="H132" i="1"/>
  <c r="G132" i="1"/>
  <c r="F132" i="1"/>
  <c r="E132" i="1"/>
  <c r="D132" i="1"/>
  <c r="C132" i="1"/>
  <c r="K131" i="1"/>
  <c r="J131" i="1"/>
  <c r="I131" i="1"/>
  <c r="H131" i="1"/>
  <c r="G131" i="1"/>
  <c r="F131" i="1"/>
  <c r="E131" i="1"/>
  <c r="D131" i="1"/>
  <c r="C131" i="1"/>
  <c r="K130" i="1"/>
  <c r="J130" i="1"/>
  <c r="I130" i="1"/>
  <c r="H130" i="1"/>
  <c r="G130" i="1"/>
  <c r="F130" i="1"/>
  <c r="E130" i="1"/>
  <c r="D130" i="1"/>
  <c r="C130" i="1"/>
  <c r="K129" i="1"/>
  <c r="J129" i="1"/>
  <c r="I129" i="1"/>
  <c r="H129" i="1"/>
  <c r="G129" i="1"/>
  <c r="F129" i="1"/>
  <c r="E129" i="1"/>
  <c r="D129" i="1"/>
  <c r="C129" i="1"/>
  <c r="J128" i="1"/>
  <c r="I128" i="1"/>
  <c r="H128" i="1"/>
  <c r="F128" i="1"/>
  <c r="E128" i="1"/>
  <c r="D128" i="1"/>
  <c r="C128" i="1"/>
  <c r="K127" i="1"/>
  <c r="J127" i="1"/>
  <c r="I127" i="1"/>
  <c r="H127" i="1"/>
  <c r="G127" i="1"/>
  <c r="F127" i="1"/>
  <c r="E127" i="1"/>
  <c r="D127" i="1"/>
  <c r="C127" i="1"/>
  <c r="K126" i="1"/>
  <c r="J126" i="1"/>
  <c r="I126" i="1"/>
  <c r="H126" i="1"/>
  <c r="G126" i="1"/>
  <c r="F126" i="1"/>
  <c r="E126" i="1"/>
  <c r="C126" i="1"/>
  <c r="K125" i="1"/>
  <c r="J125" i="1"/>
  <c r="I125" i="1"/>
  <c r="H125" i="1"/>
  <c r="G125" i="1"/>
  <c r="F125" i="1"/>
  <c r="E125" i="1"/>
  <c r="D125" i="1"/>
  <c r="C125" i="1"/>
  <c r="K124" i="1"/>
  <c r="J124" i="1"/>
  <c r="I124" i="1"/>
  <c r="H124" i="1"/>
  <c r="G124" i="1"/>
  <c r="F124" i="1"/>
  <c r="E124" i="1"/>
  <c r="D124" i="1"/>
  <c r="C124" i="1"/>
  <c r="K123" i="1"/>
  <c r="J123" i="1"/>
  <c r="I123" i="1"/>
  <c r="H123" i="1"/>
  <c r="G123" i="1"/>
  <c r="F123" i="1"/>
  <c r="E123" i="1"/>
  <c r="D123" i="1"/>
  <c r="C123" i="1"/>
  <c r="K122" i="1"/>
  <c r="J122" i="1"/>
  <c r="I122" i="1"/>
  <c r="H122" i="1"/>
  <c r="G122" i="1"/>
  <c r="F122" i="1"/>
  <c r="E122" i="1"/>
  <c r="D122" i="1"/>
  <c r="C122" i="1"/>
  <c r="K121" i="1"/>
  <c r="J121" i="1"/>
  <c r="I121" i="1"/>
  <c r="H121" i="1"/>
  <c r="G121" i="1"/>
  <c r="F121" i="1"/>
  <c r="E121" i="1"/>
  <c r="D121" i="1"/>
  <c r="C121" i="1"/>
  <c r="K120" i="1"/>
  <c r="J120" i="1"/>
  <c r="I120" i="1"/>
  <c r="H120" i="1"/>
  <c r="G120" i="1"/>
  <c r="F120" i="1"/>
  <c r="E120" i="1"/>
  <c r="D120" i="1"/>
  <c r="C120" i="1"/>
  <c r="K119" i="1"/>
  <c r="J119" i="1"/>
  <c r="I119" i="1"/>
  <c r="H119" i="1"/>
  <c r="G119" i="1"/>
  <c r="F119" i="1"/>
  <c r="E119" i="1"/>
  <c r="D119" i="1"/>
  <c r="C119" i="1"/>
  <c r="K118" i="1"/>
  <c r="I118" i="1"/>
  <c r="G118" i="1"/>
  <c r="E118" i="1"/>
  <c r="D118" i="1"/>
  <c r="C118" i="1"/>
  <c r="K117" i="1"/>
  <c r="J117" i="1"/>
  <c r="I117" i="1"/>
  <c r="H117" i="1"/>
  <c r="G117" i="1"/>
  <c r="F117" i="1"/>
  <c r="E117" i="1"/>
  <c r="D117" i="1"/>
  <c r="C117" i="1"/>
  <c r="K116" i="1"/>
  <c r="J116" i="1"/>
  <c r="I116" i="1"/>
  <c r="H116" i="1"/>
  <c r="G116" i="1"/>
  <c r="F116" i="1"/>
  <c r="E116" i="1"/>
  <c r="D116" i="1"/>
  <c r="C116" i="1"/>
  <c r="D112" i="1"/>
  <c r="C112" i="1"/>
  <c r="D111" i="1"/>
  <c r="C111" i="1"/>
  <c r="E108" i="1"/>
  <c r="D108" i="1"/>
  <c r="C108" i="1"/>
  <c r="E107" i="1"/>
  <c r="D107" i="1"/>
  <c r="C107" i="1"/>
  <c r="E106" i="1"/>
  <c r="D106" i="1"/>
  <c r="C106" i="1"/>
  <c r="E105" i="1"/>
  <c r="D105" i="1"/>
  <c r="C105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Q93" i="1"/>
  <c r="P93" i="1"/>
  <c r="O93" i="1"/>
  <c r="N93" i="1"/>
  <c r="M93" i="1"/>
  <c r="L93" i="1"/>
  <c r="K93" i="1"/>
  <c r="J93" i="1"/>
  <c r="H93" i="1"/>
  <c r="G93" i="1"/>
  <c r="F93" i="1"/>
  <c r="D93" i="1"/>
  <c r="C93" i="1"/>
  <c r="Q92" i="1"/>
  <c r="P92" i="1"/>
  <c r="O92" i="1"/>
  <c r="N92" i="1"/>
  <c r="M92" i="1"/>
  <c r="L92" i="1"/>
  <c r="K92" i="1"/>
  <c r="J92" i="1"/>
  <c r="H92" i="1"/>
  <c r="G92" i="1"/>
  <c r="F92" i="1"/>
  <c r="D92" i="1"/>
  <c r="C92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Q85" i="1"/>
  <c r="P85" i="1"/>
  <c r="O85" i="1"/>
  <c r="N85" i="1"/>
  <c r="M85" i="1"/>
  <c r="H85" i="1"/>
  <c r="G85" i="1"/>
  <c r="F85" i="1"/>
  <c r="C85" i="1"/>
  <c r="Q84" i="1"/>
  <c r="P84" i="1"/>
  <c r="O84" i="1"/>
  <c r="N84" i="1"/>
  <c r="M84" i="1"/>
  <c r="L84" i="1"/>
  <c r="K84" i="1"/>
  <c r="J84" i="1"/>
  <c r="H84" i="1"/>
  <c r="G84" i="1"/>
  <c r="F84" i="1"/>
  <c r="E84" i="1"/>
  <c r="D84" i="1"/>
  <c r="C84" i="1"/>
  <c r="Q83" i="1"/>
  <c r="P83" i="1"/>
  <c r="O83" i="1"/>
  <c r="N83" i="1"/>
  <c r="M83" i="1"/>
  <c r="L83" i="1"/>
  <c r="K83" i="1"/>
  <c r="J83" i="1"/>
  <c r="H83" i="1"/>
  <c r="G83" i="1"/>
  <c r="F83" i="1"/>
  <c r="E83" i="1"/>
  <c r="D83" i="1"/>
  <c r="C83" i="1"/>
  <c r="Q82" i="1"/>
  <c r="P82" i="1"/>
  <c r="O82" i="1"/>
  <c r="N82" i="1"/>
  <c r="M82" i="1"/>
  <c r="L82" i="1"/>
  <c r="K82" i="1"/>
  <c r="J82" i="1"/>
  <c r="H82" i="1"/>
  <c r="G82" i="1"/>
  <c r="F82" i="1"/>
  <c r="D82" i="1"/>
  <c r="C82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Q78" i="1"/>
  <c r="P78" i="1"/>
  <c r="O78" i="1"/>
  <c r="N78" i="1"/>
  <c r="M78" i="1"/>
  <c r="L78" i="1"/>
  <c r="K78" i="1"/>
  <c r="J78" i="1"/>
  <c r="H78" i="1"/>
  <c r="G78" i="1"/>
  <c r="F78" i="1"/>
  <c r="E78" i="1"/>
  <c r="D78" i="1"/>
  <c r="C78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Q76" i="1"/>
  <c r="P76" i="1"/>
  <c r="O76" i="1"/>
  <c r="N76" i="1"/>
  <c r="M76" i="1"/>
  <c r="L76" i="1"/>
  <c r="K76" i="1"/>
  <c r="J76" i="1"/>
  <c r="H76" i="1"/>
  <c r="G76" i="1"/>
  <c r="F76" i="1"/>
  <c r="E76" i="1"/>
  <c r="D76" i="1"/>
  <c r="C76" i="1"/>
  <c r="Q75" i="1"/>
  <c r="P75" i="1"/>
  <c r="O75" i="1"/>
  <c r="N75" i="1"/>
  <c r="M75" i="1"/>
  <c r="L75" i="1"/>
  <c r="K75" i="1"/>
  <c r="J75" i="1"/>
  <c r="H75" i="1"/>
  <c r="G75" i="1"/>
  <c r="F75" i="1"/>
  <c r="E75" i="1"/>
  <c r="D75" i="1"/>
  <c r="C75" i="1"/>
  <c r="Q74" i="1"/>
  <c r="P74" i="1"/>
  <c r="O74" i="1"/>
  <c r="N74" i="1"/>
  <c r="M74" i="1"/>
  <c r="L74" i="1"/>
  <c r="K74" i="1"/>
  <c r="J74" i="1"/>
  <c r="H74" i="1"/>
  <c r="G74" i="1"/>
  <c r="F74" i="1"/>
  <c r="D74" i="1"/>
  <c r="C74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Q70" i="1"/>
  <c r="P70" i="1"/>
  <c r="O70" i="1"/>
  <c r="N70" i="1"/>
  <c r="M70" i="1"/>
  <c r="L70" i="1"/>
  <c r="K70" i="1"/>
  <c r="J70" i="1"/>
  <c r="H70" i="1"/>
  <c r="G70" i="1"/>
  <c r="F70" i="1"/>
  <c r="E70" i="1"/>
  <c r="D70" i="1"/>
  <c r="C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8" i="1"/>
  <c r="P68" i="1"/>
  <c r="O68" i="1"/>
  <c r="N68" i="1"/>
  <c r="M68" i="1"/>
  <c r="L68" i="1"/>
  <c r="K68" i="1"/>
  <c r="J68" i="1"/>
  <c r="H68" i="1"/>
  <c r="G68" i="1"/>
  <c r="F68" i="1"/>
  <c r="E68" i="1"/>
  <c r="D68" i="1"/>
  <c r="C68" i="1"/>
  <c r="J62" i="1"/>
  <c r="I62" i="1"/>
  <c r="H62" i="1"/>
  <c r="G62" i="1"/>
  <c r="F62" i="1"/>
  <c r="E62" i="1"/>
  <c r="D62" i="1"/>
  <c r="C62" i="1"/>
  <c r="J61" i="1"/>
  <c r="I61" i="1"/>
  <c r="H61" i="1"/>
  <c r="G61" i="1"/>
  <c r="F61" i="1"/>
  <c r="E61" i="1"/>
  <c r="D61" i="1"/>
  <c r="C61" i="1"/>
  <c r="J60" i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3" i="1"/>
  <c r="I53" i="1"/>
  <c r="H53" i="1"/>
  <c r="G53" i="1"/>
  <c r="F53" i="1"/>
  <c r="E53" i="1"/>
  <c r="D53" i="1"/>
  <c r="C53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I44" i="1"/>
  <c r="H44" i="1"/>
  <c r="F44" i="1"/>
  <c r="E44" i="1"/>
  <c r="D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1" i="1"/>
  <c r="I41" i="1"/>
  <c r="H41" i="1"/>
  <c r="G41" i="1"/>
  <c r="F41" i="1"/>
  <c r="E41" i="1"/>
  <c r="D41" i="1"/>
  <c r="C41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D39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C30" i="1"/>
  <c r="D30" i="1"/>
  <c r="E30" i="1"/>
  <c r="F30" i="1"/>
  <c r="G30" i="1"/>
  <c r="H30" i="1"/>
  <c r="I30" i="1"/>
  <c r="J30" i="1"/>
  <c r="C31" i="1"/>
  <c r="D31" i="1"/>
  <c r="E31" i="1"/>
  <c r="F31" i="1"/>
  <c r="G31" i="1"/>
  <c r="H31" i="1"/>
  <c r="I31" i="1"/>
  <c r="J31" i="1"/>
  <c r="C32" i="1"/>
  <c r="D32" i="1"/>
  <c r="E32" i="1"/>
  <c r="F32" i="1"/>
  <c r="G32" i="1"/>
  <c r="H32" i="1"/>
  <c r="I32" i="1"/>
  <c r="J32" i="1"/>
  <c r="C33" i="1"/>
  <c r="D33" i="1"/>
  <c r="E33" i="1"/>
  <c r="F33" i="1"/>
  <c r="G33" i="1"/>
  <c r="H33" i="1"/>
  <c r="I33" i="1"/>
  <c r="J33" i="1"/>
  <c r="C34" i="1"/>
  <c r="D34" i="1"/>
  <c r="E34" i="1"/>
  <c r="F34" i="1"/>
  <c r="G34" i="1"/>
  <c r="H34" i="1"/>
  <c r="I34" i="1"/>
  <c r="J34" i="1"/>
  <c r="I12" i="1"/>
  <c r="J12" i="1"/>
  <c r="G12" i="1" l="1"/>
  <c r="I94" i="4"/>
  <c r="Y49" i="4"/>
  <c r="J98" i="5"/>
  <c r="X94" i="5"/>
  <c r="J95" i="5"/>
  <c r="K12" i="5"/>
  <c r="X49" i="5"/>
  <c r="K49" i="5"/>
  <c r="I94" i="5"/>
  <c r="Y94" i="5"/>
  <c r="Y137" i="5"/>
  <c r="L137" i="5"/>
  <c r="L137" i="4"/>
  <c r="Y137" i="4"/>
  <c r="K49" i="4"/>
  <c r="X49" i="4"/>
  <c r="J98" i="3"/>
  <c r="X94" i="3"/>
  <c r="J95" i="3"/>
  <c r="X49" i="3"/>
  <c r="K49" i="3"/>
  <c r="I94" i="3"/>
  <c r="Y137" i="3"/>
  <c r="L137" i="3"/>
  <c r="Y94" i="3"/>
  <c r="D85" i="1"/>
  <c r="C12" i="1"/>
  <c r="C25" i="1"/>
  <c r="G135" i="1"/>
  <c r="E85" i="1"/>
  <c r="E93" i="1"/>
  <c r="G49" i="1"/>
  <c r="C135" i="1"/>
  <c r="C49" i="1"/>
  <c r="G128" i="1"/>
  <c r="K137" i="1"/>
  <c r="J137" i="1"/>
  <c r="E39" i="1"/>
  <c r="I68" i="1"/>
  <c r="F136" i="1"/>
  <c r="C39" i="1"/>
  <c r="E91" i="1"/>
  <c r="I137" i="1"/>
  <c r="J98" i="1" l="1"/>
  <c r="E49" i="1"/>
  <c r="F137" i="1"/>
  <c r="D49" i="1"/>
  <c r="D12" i="1"/>
  <c r="E12" i="1"/>
  <c r="I85" i="1"/>
  <c r="J95" i="1"/>
</calcChain>
</file>

<file path=xl/sharedStrings.xml><?xml version="1.0" encoding="utf-8"?>
<sst xmlns="http://schemas.openxmlformats.org/spreadsheetml/2006/main" count="5951" uniqueCount="274">
  <si>
    <t>SERVICIO DE SALUD</t>
  </si>
  <si>
    <t>COMUNA: LINARES  - ( 07401 )</t>
  </si>
  <si>
    <t>ESTABLECIMIENTO: HOSPITAL DE LINARES  - ( 16108 )</t>
  </si>
  <si>
    <t>MES: ENERO - ( 01 )</t>
  </si>
  <si>
    <t>AÑO: 2013</t>
  </si>
  <si>
    <t>REM17  -  ACTIVIDADES DE APOYO DIAGNOSTICO Y TERAPEUTICO</t>
  </si>
  <si>
    <t>(USO EXCLUSIVO ESTABLECIMIENTOS DEL SERVICIO DE SALUD Y DELEGADOS)</t>
  </si>
  <si>
    <t>SECCION A: EXAMENES DE DIAGNOSTICO</t>
  </si>
  <si>
    <t>TIPO DE EXAMEN</t>
  </si>
  <si>
    <t>EXÁMENES REALIZADOS</t>
  </si>
  <si>
    <t>PROCEDENCIA</t>
  </si>
  <si>
    <t>COMPRAS REALIZADAS AL SISTEMA</t>
  </si>
  <si>
    <t>COMPRAS REALIZADAS AL EXTRASIS-TEMA</t>
  </si>
  <si>
    <t>VENTAS DE SERVICIOS</t>
  </si>
  <si>
    <t>TOTAL</t>
  </si>
  <si>
    <t>A 
BENEFICIARIOS</t>
  </si>
  <si>
    <t>ATENCION CERRADA</t>
  </si>
  <si>
    <t>ATENCION ABIERTA</t>
  </si>
  <si>
    <t>EMERGENCIA</t>
  </si>
  <si>
    <t>TOTAL EXAMENES LABORATORIO</t>
  </si>
  <si>
    <t/>
  </si>
  <si>
    <t xml:space="preserve">I  </t>
  </si>
  <si>
    <t>HEMATOLOGICOS</t>
  </si>
  <si>
    <t xml:space="preserve">II  </t>
  </si>
  <si>
    <t>BIOQUIMICOS</t>
  </si>
  <si>
    <t>III</t>
  </si>
  <si>
    <t>HORMONALES</t>
  </si>
  <si>
    <t>IV</t>
  </si>
  <si>
    <t>GENETICA</t>
  </si>
  <si>
    <t>V</t>
  </si>
  <si>
    <t>INMUNOLOGICOS</t>
  </si>
  <si>
    <t xml:space="preserve">VI  </t>
  </si>
  <si>
    <t>MICROBIOLOGICOS</t>
  </si>
  <si>
    <t>a)   BACTERIAS Y HONGOS</t>
  </si>
  <si>
    <t>b)   PARASITOS</t>
  </si>
  <si>
    <t>c)   VIRUS</t>
  </si>
  <si>
    <t>VII</t>
  </si>
  <si>
    <t>PROCEDIMIENTO O DETERMINACION DIRECTA C/PACIENTE</t>
  </si>
  <si>
    <t xml:space="preserve">VIII  </t>
  </si>
  <si>
    <t xml:space="preserve">EX.  DE DEPOSICIONES EXUDADOS. SECREC. Y OTROS LIQ.  </t>
  </si>
  <si>
    <t xml:space="preserve">IX   </t>
  </si>
  <si>
    <t>ORINA</t>
  </si>
  <si>
    <t>TOTAL EXAMENES IMAGENOLOGIA</t>
  </si>
  <si>
    <t>I. a)</t>
  </si>
  <si>
    <t>EX. RADIOLOGICOS SIMPLES</t>
  </si>
  <si>
    <t>I. b)</t>
  </si>
  <si>
    <t>EX. RADIOLOGICOS COMPLEJOS</t>
  </si>
  <si>
    <t>II.</t>
  </si>
  <si>
    <t>TOMOGRAFIA AXIAL COMP.</t>
  </si>
  <si>
    <t>ULTRASONOGRAFIA</t>
  </si>
  <si>
    <t xml:space="preserve"> Ecotomografias ( Sin Ecografía Obstetr. Y Abdominal )</t>
  </si>
  <si>
    <t xml:space="preserve"> Ecografías Obstétricas</t>
  </si>
  <si>
    <t xml:space="preserve"> Ecotomografias abdominal </t>
  </si>
  <si>
    <t xml:space="preserve">RESONANCIA MAGNÉTICA </t>
  </si>
  <si>
    <t>TOTAL EXAMENES ANATOMIA PATOLOGICA</t>
  </si>
  <si>
    <t>SECCION B:  MEDICINA NUCLEAR Y RADIOTERAPIA</t>
  </si>
  <si>
    <t>TIPO DE PROCEDIMIENTO</t>
  </si>
  <si>
    <t>PROCEDIMIENTOS</t>
  </si>
  <si>
    <t>I) MEDICINA NUCLEAR</t>
  </si>
  <si>
    <t>A) PROCEDIMIENTOS DIAGNOSTICOS</t>
  </si>
  <si>
    <t>1) ESTUDIOS ESTATICOS</t>
  </si>
  <si>
    <t>2) ESTUDIOS DINAMICOS</t>
  </si>
  <si>
    <t>B) PROCEDIMIENTOS TERAPEUTICOS</t>
  </si>
  <si>
    <t>1) RADIOISOTOPOS</t>
  </si>
  <si>
    <t>II) RADIOTERAPIA</t>
  </si>
  <si>
    <t>BRAQUITERAPIA</t>
  </si>
  <si>
    <t>RADIOTERAPIA C/ACELERADOR</t>
  </si>
  <si>
    <t>TELECOBALTOTERAPIA</t>
  </si>
  <si>
    <t>ROENTGENTERAPIA</t>
  </si>
  <si>
    <t>TOTAL PROCEDIMIENTOS</t>
  </si>
  <si>
    <t>SECCION C:  PROCEDIMIENTOS DE ORTOPEDIA</t>
  </si>
  <si>
    <t xml:space="preserve">PROCEDIMIENTOS DE ORTOPEDIA (TRAT.) </t>
  </si>
  <si>
    <t>SECCION D:  HEMODIALISIS</t>
  </si>
  <si>
    <t>TIPO DE HEMODIALISIS</t>
  </si>
  <si>
    <t>HEMODIALISIS CON o SIN INSUMOS</t>
  </si>
  <si>
    <t>PERITONEODIALISIS</t>
  </si>
  <si>
    <t>INSTALACION DE CATETER PARA PERITONEODIALISIS</t>
  </si>
  <si>
    <t>HEMODIALISIS CON BICARBONATO</t>
  </si>
  <si>
    <t>HEMODIALISIS, TRATAMIENTO MENSUAL (CON INSUMOS INCLUIDOS)</t>
  </si>
  <si>
    <t>HEMODIALISIS CON BICARBONATO CON INSUMOS (POR SESION)</t>
  </si>
  <si>
    <t>SECCION E:  ACTOS QUIRURGICOS e INTERVENCIONES QUIRURGICAS</t>
  </si>
  <si>
    <t>SECCION E.1:  ACTOS QUIRURGICOS e INTERVENCIONES QUIRURGICAS</t>
  </si>
  <si>
    <t>TIPO DE INTERVENCION QUIRURGICA</t>
  </si>
  <si>
    <t>ACTOS QUIRURGICOS</t>
  </si>
  <si>
    <t>INTERVENCIONES QUIRURGICAS</t>
  </si>
  <si>
    <t>CIRUGÍAS MENORES</t>
  </si>
  <si>
    <t>OPERATIVO</t>
  </si>
  <si>
    <t>A BENEFICIARIOS</t>
  </si>
  <si>
    <t>A NO BENEFICIARIOS</t>
  </si>
  <si>
    <t>Benef</t>
  </si>
  <si>
    <t>100%</t>
  </si>
  <si>
    <t>50%</t>
  </si>
  <si>
    <t>75%</t>
  </si>
  <si>
    <t>I</t>
  </si>
  <si>
    <t>NEUROCIRUGIA</t>
  </si>
  <si>
    <t>II</t>
  </si>
  <si>
    <t>CIRUGIA OFTALMOLOGICA</t>
  </si>
  <si>
    <t>CIRUGIA OTORRINOLOGICA</t>
  </si>
  <si>
    <t>CIRUGIA DE CABEZA Y CUELLO</t>
  </si>
  <si>
    <t>CIRUGIA PLASTICA Y REPARADORA</t>
  </si>
  <si>
    <t>VI</t>
  </si>
  <si>
    <t>TEGUMENTOS</t>
  </si>
  <si>
    <t>CIRUGIA CARDIOVASCULAR</t>
  </si>
  <si>
    <t>VIII</t>
  </si>
  <si>
    <t>CIRUGIA TORAXICA</t>
  </si>
  <si>
    <t>IX</t>
  </si>
  <si>
    <t>CIRUGIA ABDOMINAL</t>
  </si>
  <si>
    <t>X</t>
  </si>
  <si>
    <t>CIRUGIA PROCTOLOGICA</t>
  </si>
  <si>
    <t>XI</t>
  </si>
  <si>
    <t>CIRUGIA UROLOGICA Y SUPRARRENAL</t>
  </si>
  <si>
    <t>XII</t>
  </si>
  <si>
    <t>CIRUGIA DE LA MAMA</t>
  </si>
  <si>
    <t>XIII</t>
  </si>
  <si>
    <t>CIRUGIA GINECOLOGICA</t>
  </si>
  <si>
    <t>XIV</t>
  </si>
  <si>
    <t>CIRUGIA OBSTETRICA</t>
  </si>
  <si>
    <t>XV</t>
  </si>
  <si>
    <t>TRAUMATOLOGIA Y ORTOPEDIA</t>
  </si>
  <si>
    <t>XVI</t>
  </si>
  <si>
    <t>ODONTOLOGIA (COD 27-03+COD 27-02-001) Aranc.Fonasa</t>
  </si>
  <si>
    <t>XVI  RETIRO ELEMENTOS OSTEOSINTESIS</t>
  </si>
  <si>
    <t>TOTAL INTERVENCIONES QUIRURGICAS</t>
  </si>
  <si>
    <t xml:space="preserve">SECCION E.2:  SUB CLASIFICACION DE ACTOS QUIRURGICOS e INTERVENCIONES QUIRURGICAS </t>
  </si>
  <si>
    <t>XV.I</t>
  </si>
  <si>
    <t>TRAUMATOLOGIA</t>
  </si>
  <si>
    <t>XV.II</t>
  </si>
  <si>
    <t>ORTOPEDIA</t>
  </si>
  <si>
    <t>SECCIÓN F.1: INTERVENCIONES QUIRÚRGICAS POR TIPO DE INTERVENCIÓN (INSTITUCIONALES)</t>
  </si>
  <si>
    <t>TIPO DE INTERVENCIÓN</t>
  </si>
  <si>
    <t>A 
BENE-
FICIARIOS</t>
  </si>
  <si>
    <t>&lt; 15 AÑOS</t>
  </si>
  <si>
    <t>15 Y + AÑOS</t>
  </si>
  <si>
    <t>IQ SECC E</t>
  </si>
  <si>
    <t xml:space="preserve">ELECTIVAS MAYORES
NO AMBULATORIAS </t>
  </si>
  <si>
    <t>CON MÉDICOS EN HORARIO NORMAL</t>
  </si>
  <si>
    <t>IQ SECC F1</t>
  </si>
  <si>
    <t>CON MÉDICOS A HONORARIOS U OTRA MODALIDAD</t>
  </si>
  <si>
    <t xml:space="preserve">ELECTIVAS MAYORES
AMBULATORIAS </t>
  </si>
  <si>
    <t>BENEF E85</t>
  </si>
  <si>
    <t>BENEF F1</t>
  </si>
  <si>
    <t>URGENCIA MAYORES</t>
  </si>
  <si>
    <t>NO AMBULATORIAS</t>
  </si>
  <si>
    <t>MAYOR AMBULATORIAS</t>
  </si>
  <si>
    <t>MENORES</t>
  </si>
  <si>
    <t>SECCIÓN F.2: COMPRAS REALIZADAS AL EXTRASISTEMA DE INTERVENCIONES QUIRÚRGICAS POR TIPO DE INTERVENCIÓN</t>
  </si>
  <si>
    <t xml:space="preserve">ELECTIVAS MAYORES NO AMBULATORIAS </t>
  </si>
  <si>
    <t xml:space="preserve">ELECTIVAS MAYORES AMBULATORIAS </t>
  </si>
  <si>
    <t>URGENCIA</t>
  </si>
  <si>
    <t>MAYOR NO AMBULATORIAS</t>
  </si>
  <si>
    <t>SECCIÓN G:  AMPUTACIÓN POR PIE DIABÉTICO</t>
  </si>
  <si>
    <t>TIPO DE INTERVENCIÓN QUIRÚRGICA</t>
  </si>
  <si>
    <t xml:space="preserve">AMPUTACIÓN DE ORTEJO(S) </t>
  </si>
  <si>
    <t>AMPUTACIÓN DE PIE COMPLETO</t>
  </si>
  <si>
    <t>SECCIÓN H : PROCEDIMIENTOS MEDICOS DE DIAGNOSTICO Y TERAPEUTICOS</t>
  </si>
  <si>
    <t>PROCEDIMIENTOS / PREVISION</t>
  </si>
  <si>
    <t>No Beneficiario</t>
  </si>
  <si>
    <t>Beneficiario</t>
  </si>
  <si>
    <t xml:space="preserve"> DE
 NEUROLOGÍA</t>
  </si>
  <si>
    <t>FACTURABLES</t>
  </si>
  <si>
    <t>NO FACTURABLES</t>
  </si>
  <si>
    <t xml:space="preserve"> DE OFTALMOLOGÍA</t>
  </si>
  <si>
    <t xml:space="preserve"> DE OTORRINOLARINGOLOGÍA</t>
  </si>
  <si>
    <t xml:space="preserve"> DE CABEZA Y CUELLO (FACTURABLES)</t>
  </si>
  <si>
    <t xml:space="preserve"> DE DERMATOLOGÍA</t>
  </si>
  <si>
    <t xml:space="preserve"> DE CARDIOLOGÍA Y NEUMOLOGÍA</t>
  </si>
  <si>
    <t xml:space="preserve"> DE GASTRO
ENTEROLOGÍA</t>
  </si>
  <si>
    <t xml:space="preserve"> DE UROLOGÍA Y NEFROLOGÍA</t>
  </si>
  <si>
    <t xml:space="preserve"> DE GINECOLOGÍA OBSTETRICIA (FACTURABLES)</t>
  </si>
  <si>
    <t xml:space="preserve"> DE TRAUMATOLOGÍA</t>
  </si>
  <si>
    <t>OTROS PROCEDIMIENTOS (NO FACTURABLES)</t>
  </si>
  <si>
    <t>TOTAL PROCEDIMIENTOS MEDICOS</t>
  </si>
  <si>
    <t>SECCION I:  MISCELANEOS</t>
  </si>
  <si>
    <t>TIPO DE PRESTACIÓN</t>
  </si>
  <si>
    <t>A BENEFI-
CIARIOS</t>
  </si>
  <si>
    <t>DESINTOXICACIÓN ALCOHOL Y DROGAS (Procedimientos)</t>
  </si>
  <si>
    <t>ANESTESIA EPIDURAL  (PARTOS)</t>
  </si>
  <si>
    <t>CURACION SIMPLE AMBULATORIA</t>
  </si>
  <si>
    <t>PROCEDIMIENTO DE PODOLOGÍA</t>
  </si>
  <si>
    <t>AUTOCUIDADO PACIENTES DID</t>
  </si>
  <si>
    <t>OXIGENOTERAPIA DOMICILIO</t>
  </si>
  <si>
    <t>TOTAL MISCELANEOS</t>
  </si>
  <si>
    <t>SECCIÓN J: DESPACHO DE RECETAS DE PACIENTES AMBULATORIOS</t>
  </si>
  <si>
    <t>RECETAS DESPACHADAS</t>
  </si>
  <si>
    <t>PRESCRIPCIONES</t>
  </si>
  <si>
    <t>TIPO DE PACIENTE</t>
  </si>
  <si>
    <t>DESPACHO
PARCIAL</t>
  </si>
  <si>
    <t>SOLICI-
TADAS</t>
  </si>
  <si>
    <t>RECHA-
ZADAS</t>
  </si>
  <si>
    <t>CRÓNICOS</t>
  </si>
  <si>
    <t>POR MORBILIDAD</t>
  </si>
  <si>
    <t>SECCIÓN K: PRESCRIPCIONES ADMINISTRADAS EN URGENCIA APS</t>
  </si>
  <si>
    <t>ATENCIÓN</t>
  </si>
  <si>
    <t>URGENCIA SAPU</t>
  </si>
  <si>
    <t>SECCIÓN L: ACTIVIDADES EN UNIDAD DE FARMACIA HOSPITALARIA</t>
  </si>
  <si>
    <t>Nº DE PREPARADOS FARMACEUTICOS</t>
  </si>
  <si>
    <t>ESTERILES</t>
  </si>
  <si>
    <t>NO ESTERILES</t>
  </si>
  <si>
    <t>Nº DE DOSIS UNITARIA PREPARADAS</t>
  </si>
  <si>
    <t>Nª DE CAMAS BÁSICAS CON DOSIS DIARIA</t>
  </si>
  <si>
    <t>SECCIÓN  M: OTRAS ATENCIONES A PACIENTES AMBULATORIOS</t>
  </si>
  <si>
    <t>TIPO DE ATENCIÓN</t>
  </si>
  <si>
    <t xml:space="preserve">TOTAL </t>
  </si>
  <si>
    <t>ATENCIONES POR EDAD</t>
  </si>
  <si>
    <t>BENEFICIARIOS</t>
  </si>
  <si>
    <t>&lt; 1 año</t>
  </si>
  <si>
    <t>1 - 4 años</t>
  </si>
  <si>
    <t>5 a 9 años</t>
  </si>
  <si>
    <t>10 a 19 años</t>
  </si>
  <si>
    <t>20 a 64 años</t>
  </si>
  <si>
    <t>65 años y más</t>
  </si>
  <si>
    <t>POR TERAPÉUTICA OCUPACIONAL</t>
  </si>
  <si>
    <t>POR KINESIOLOGO (NO SAPU)</t>
  </si>
  <si>
    <t>POR EDUCADORA DE PÁRVULO</t>
  </si>
  <si>
    <t>SECCIÓN N: RONDAS POR TIPO y PROFESIONAL</t>
  </si>
  <si>
    <t>TIPO DE RONDA</t>
  </si>
  <si>
    <t>Nº Rondas</t>
  </si>
  <si>
    <t>TOTAL DE PROFESIONALES QUE PARTICIPARON EN RONDAS, SEGÚN TIPO DE PROFESIONAL</t>
  </si>
  <si>
    <t>COMPRA DE SERVICIO - Nº TRASLADOS</t>
  </si>
  <si>
    <t>Médico</t>
  </si>
  <si>
    <t>Dentista</t>
  </si>
  <si>
    <t>Enfermera</t>
  </si>
  <si>
    <t>Matrona</t>
  </si>
  <si>
    <t>Nutricionista</t>
  </si>
  <si>
    <t>Tec. Paramed.</t>
  </si>
  <si>
    <t>Asis. Soc</t>
  </si>
  <si>
    <t>Psicólogo</t>
  </si>
  <si>
    <t>Terrestre</t>
  </si>
  <si>
    <t>Aérea</t>
  </si>
  <si>
    <t>Marítima</t>
  </si>
  <si>
    <t>SECCIÓN O: OTROS TRASLADOS DE PACIENTES</t>
  </si>
  <si>
    <t>TIPO DE ACCIÓN</t>
  </si>
  <si>
    <t>POR COMPRA 
DE SERVICIO</t>
  </si>
  <si>
    <t xml:space="preserve"> </t>
  </si>
  <si>
    <t>TRASLADOS NO DE URGENCIA</t>
  </si>
  <si>
    <t>AMBULANCIA</t>
  </si>
  <si>
    <t>MARÍTIMO</t>
  </si>
  <si>
    <t>AÉREO</t>
  </si>
  <si>
    <t xml:space="preserve">SECCIÓN P1: PROGRAMA DE IMÁGENES DIAGNÓSTICA Y PROGRAMA DE RESOLUTIVIDAD EN ATENCIÓN PRIMARIA  </t>
  </si>
  <si>
    <t>&lt; 35 AÑOS</t>
  </si>
  <si>
    <t>35 A 49 AÑOS</t>
  </si>
  <si>
    <t>50  - 59 AÑOS</t>
  </si>
  <si>
    <t>60 A 64 AÑOS</t>
  </si>
  <si>
    <t>65 Y MÁS AÑOS</t>
  </si>
  <si>
    <t>MAMOGRAFÍA</t>
  </si>
  <si>
    <t>SOLICITADAS</t>
  </si>
  <si>
    <t>INFORMADAS</t>
  </si>
  <si>
    <t>CON BIRADS 0</t>
  </si>
  <si>
    <t>CON BIRADS 1 o 2</t>
  </si>
  <si>
    <t>CON BIRADS  3</t>
  </si>
  <si>
    <t>CON BIRADS  4, 5 o 6</t>
  </si>
  <si>
    <t>SIN INFORME BIRADS</t>
  </si>
  <si>
    <t>ECOTOMOGRAFIA MAMARIA</t>
  </si>
  <si>
    <t>CON INFORME DE SOSPECHA DE MALIGNIDAD</t>
  </si>
  <si>
    <t>ECOTOMOGRAFIA ABDOMINAL</t>
  </si>
  <si>
    <t>CON RESULTADO LITIASIS BILIAR</t>
  </si>
  <si>
    <t>CIRUGÍA MENOR</t>
  </si>
  <si>
    <t>REALIZADAS</t>
  </si>
  <si>
    <t>BIOPSIAS DE CIRUGÍA MENOR ENVIADAS A ANATOMÍA PATOLÓGICA</t>
  </si>
  <si>
    <t>SECCIÓN P2: LENTES, AUDIFONOS Y AUDIOMETRIAS A PERSONAS HASTA LOS 64 AÑOS (PROGRAMA DE RESOLUTIVIDAD)</t>
  </si>
  <si>
    <t>CONCEPTO</t>
  </si>
  <si>
    <t>TOTAL DE ENTREGA</t>
  </si>
  <si>
    <t>LENTES (Entregados)</t>
  </si>
  <si>
    <t>AUDIFONOS  (Entregados)</t>
  </si>
  <si>
    <t>AUDIOMETRIAS (Realizadas)</t>
  </si>
  <si>
    <t xml:space="preserve">SECCIÓN Q: ENTREGA DE AYUDAS TÉCNICAS GES A PERSONAS DE 65 Y MAS AÑOS EN EL ESTABLECIMIENTO </t>
  </si>
  <si>
    <t>AYUDA TÉCNICA</t>
  </si>
  <si>
    <t>BASTÓN</t>
  </si>
  <si>
    <t>ANDADOR</t>
  </si>
  <si>
    <t>ANDADOR DE PASILLO</t>
  </si>
  <si>
    <t>COJÍN ANTIESCARAS</t>
  </si>
  <si>
    <t>COLCHÓN ANTIESCARA</t>
  </si>
  <si>
    <t>SILLA DE RUEDAS</t>
  </si>
  <si>
    <t>LENTES POR PRESBICIA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</si>
</sst>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_)"/>
    <numFmt numFmtId="165" formatCode="_-* #,##0_-;\-* #,##0_-;_-* &quot;-&quot;??_-;_-@_-"/>
    <numFmt numFmtId="166" formatCode="_-[$€-2]* #,##0.00_-;\-[$€-2]* #,##0.00_-;_-[$€-2]* &quot;-&quot;??_-"/>
    <numFmt numFmtId="167" formatCode="#,##0_ ;\-#,##0\ 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b/>
      <sz val="1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0"/>
      <color indexed="10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sz val="8"/>
      <color indexed="10"/>
      <name val="Verdana"/>
      <family val="2"/>
    </font>
    <font>
      <b/>
      <sz val="9"/>
      <color indexed="10"/>
      <name val="Verdana"/>
      <family val="2"/>
    </font>
    <font>
      <sz val="10"/>
      <name val="Bookman Old Style"/>
      <family val="1"/>
    </font>
    <font>
      <sz val="9"/>
      <name val="Verdana"/>
      <family val="2"/>
    </font>
    <font>
      <sz val="10"/>
      <name val="Comic Sans MS"/>
      <family val="4"/>
    </font>
    <font>
      <sz val="12"/>
      <name val="Verdana"/>
      <family val="2"/>
    </font>
    <font>
      <b/>
      <sz val="8"/>
      <color indexed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Book Antiqua"/>
      <family val="1"/>
    </font>
    <font>
      <sz val="7"/>
      <name val="Verdana"/>
      <family val="2"/>
    </font>
    <font>
      <sz val="7"/>
      <color indexed="10"/>
      <name val="Verdana"/>
      <family val="2"/>
    </font>
    <font>
      <sz val="9"/>
      <color indexed="10"/>
      <name val="Verdana"/>
      <family val="2"/>
    </font>
    <font>
      <b/>
      <sz val="8"/>
      <color indexed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93">
    <xf numFmtId="0" fontId="0" fillId="0" borderId="0"/>
    <xf numFmtId="0" fontId="1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4" borderId="0" applyNumberFormat="0" applyBorder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24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6" fillId="7" borderId="1" applyNumberFormat="0" applyAlignment="0" applyProtection="0"/>
    <xf numFmtId="0" fontId="2" fillId="22" borderId="4" applyBorder="0">
      <protection locked="0"/>
    </xf>
    <xf numFmtId="0" fontId="2" fillId="22" borderId="4" applyBorder="0">
      <protection locked="0"/>
    </xf>
    <xf numFmtId="0" fontId="2" fillId="22" borderId="4" applyBorder="0">
      <protection locked="0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3" borderId="0" applyNumberFormat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4" fillId="0" borderId="0" applyFont="0" applyBorder="0" applyAlignment="0" applyProtection="0"/>
    <xf numFmtId="0" fontId="11" fillId="0" borderId="0"/>
    <xf numFmtId="0" fontId="11" fillId="0" borderId="0"/>
    <xf numFmtId="0" fontId="16" fillId="0" borderId="0"/>
    <xf numFmtId="0" fontId="14" fillId="0" borderId="0"/>
    <xf numFmtId="0" fontId="36" fillId="0" borderId="0"/>
    <xf numFmtId="0" fontId="2" fillId="0" borderId="0"/>
    <xf numFmtId="0" fontId="19" fillId="0" borderId="0"/>
    <xf numFmtId="0" fontId="2" fillId="24" borderId="5" applyNumberFormat="0" applyFont="0" applyAlignment="0" applyProtection="0"/>
    <xf numFmtId="0" fontId="2" fillId="24" borderId="5" applyNumberFormat="0" applyFont="0" applyAlignment="0" applyProtection="0"/>
    <xf numFmtId="0" fontId="29" fillId="16" borderId="6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25" fillId="0" borderId="9" applyNumberFormat="0" applyFill="0" applyAlignment="0" applyProtection="0"/>
    <xf numFmtId="0" fontId="35" fillId="0" borderId="10" applyNumberFormat="0" applyFill="0" applyAlignment="0" applyProtection="0"/>
    <xf numFmtId="0" fontId="1" fillId="22" borderId="4" applyBorder="0">
      <protection locked="0"/>
    </xf>
    <xf numFmtId="0" fontId="1" fillId="22" borderId="4" applyBorder="0">
      <protection locked="0"/>
    </xf>
    <xf numFmtId="0" fontId="1" fillId="22" borderId="4" applyBorder="0"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5" applyNumberFormat="0" applyFont="0" applyAlignment="0" applyProtection="0"/>
    <xf numFmtId="0" fontId="1" fillId="24" borderId="5" applyNumberFormat="0" applyFont="0" applyAlignment="0" applyProtection="0"/>
  </cellStyleXfs>
  <cellXfs count="1149">
    <xf numFmtId="0" fontId="0" fillId="0" borderId="0" xfId="0"/>
    <xf numFmtId="0" fontId="1" fillId="0" borderId="0" xfId="1"/>
    <xf numFmtId="0" fontId="10" fillId="0" borderId="0" xfId="61" applyNumberFormat="1" applyFont="1" applyFill="1" applyAlignment="1" applyProtection="1">
      <alignment horizontal="left"/>
    </xf>
    <xf numFmtId="0" fontId="10" fillId="0" borderId="0" xfId="56" applyNumberFormat="1" applyFont="1" applyFill="1" applyAlignment="1" applyProtection="1"/>
    <xf numFmtId="0" fontId="5" fillId="0" borderId="0" xfId="56" applyNumberFormat="1" applyFont="1" applyFill="1" applyAlignment="1" applyProtection="1"/>
    <xf numFmtId="0" fontId="10" fillId="0" borderId="0" xfId="56" applyNumberFormat="1" applyFont="1" applyFill="1" applyAlignment="1" applyProtection="1">
      <alignment horizontal="center"/>
    </xf>
    <xf numFmtId="0" fontId="5" fillId="0" borderId="0" xfId="56" applyNumberFormat="1" applyFont="1" applyFill="1" applyBorder="1" applyAlignment="1" applyProtection="1">
      <alignment horizontal="center"/>
    </xf>
    <xf numFmtId="0" fontId="6" fillId="0" borderId="0" xfId="56" applyNumberFormat="1" applyFont="1" applyFill="1" applyAlignment="1" applyProtection="1"/>
    <xf numFmtId="0" fontId="5" fillId="0" borderId="17" xfId="56" applyNumberFormat="1" applyFont="1" applyFill="1" applyBorder="1" applyAlignment="1" applyProtection="1">
      <alignment horizontal="center" vertical="center" wrapText="1"/>
    </xf>
    <xf numFmtId="0" fontId="5" fillId="0" borderId="48" xfId="56" applyNumberFormat="1" applyFont="1" applyFill="1" applyBorder="1" applyAlignment="1" applyProtection="1">
      <alignment horizontal="center" vertical="center" wrapText="1"/>
    </xf>
    <xf numFmtId="0" fontId="5" fillId="0" borderId="49" xfId="56" applyNumberFormat="1" applyFont="1" applyFill="1" applyBorder="1" applyAlignment="1" applyProtection="1">
      <alignment horizontal="center" vertical="center" wrapText="1"/>
    </xf>
    <xf numFmtId="0" fontId="5" fillId="0" borderId="37" xfId="56" applyNumberFormat="1" applyFont="1" applyFill="1" applyBorder="1" applyAlignment="1" applyProtection="1">
      <alignment horizontal="center" vertical="center" wrapText="1"/>
    </xf>
    <xf numFmtId="0" fontId="5" fillId="0" borderId="50" xfId="56" applyNumberFormat="1" applyFont="1" applyFill="1" applyBorder="1" applyAlignment="1" applyProtection="1">
      <alignment horizontal="center" vertical="center" wrapText="1"/>
    </xf>
    <xf numFmtId="0" fontId="5" fillId="0" borderId="51" xfId="56" applyNumberFormat="1" applyFont="1" applyFill="1" applyBorder="1" applyAlignment="1" applyProtection="1">
      <alignment horizontal="center" vertical="center" wrapText="1"/>
    </xf>
    <xf numFmtId="0" fontId="12" fillId="0" borderId="0" xfId="56" applyNumberFormat="1" applyFont="1" applyFill="1" applyAlignment="1" applyProtection="1"/>
    <xf numFmtId="0" fontId="5" fillId="0" borderId="12" xfId="56" applyNumberFormat="1" applyFont="1" applyFill="1" applyBorder="1" applyAlignment="1" applyProtection="1"/>
    <xf numFmtId="0" fontId="5" fillId="0" borderId="52" xfId="56" applyNumberFormat="1" applyFont="1" applyFill="1" applyBorder="1" applyAlignment="1" applyProtection="1"/>
    <xf numFmtId="1" fontId="13" fillId="0" borderId="0" xfId="56" applyNumberFormat="1" applyFont="1" applyFill="1" applyAlignment="1" applyProtection="1"/>
    <xf numFmtId="41" fontId="5" fillId="0" borderId="0" xfId="59" applyNumberFormat="1" applyFont="1"/>
    <xf numFmtId="0" fontId="5" fillId="28" borderId="0" xfId="56" applyNumberFormat="1" applyFont="1" applyFill="1" applyAlignment="1" applyProtection="1"/>
    <xf numFmtId="0" fontId="5" fillId="0" borderId="0" xfId="56" applyNumberFormat="1" applyFont="1" applyFill="1" applyBorder="1" applyAlignment="1" applyProtection="1"/>
    <xf numFmtId="164" fontId="9" fillId="0" borderId="0" xfId="39" applyNumberFormat="1" applyFont="1" applyFill="1" applyBorder="1" applyAlignment="1" applyProtection="1">
      <alignment horizontal="right"/>
    </xf>
    <xf numFmtId="0" fontId="5" fillId="0" borderId="0" xfId="59" applyFont="1"/>
    <xf numFmtId="0" fontId="5" fillId="0" borderId="53" xfId="56" applyNumberFormat="1" applyFont="1" applyFill="1" applyBorder="1" applyAlignment="1" applyProtection="1">
      <alignment horizontal="center" vertical="center" wrapText="1"/>
    </xf>
    <xf numFmtId="0" fontId="5" fillId="0" borderId="54" xfId="56" applyNumberFormat="1" applyFont="1" applyFill="1" applyBorder="1" applyAlignment="1" applyProtection="1"/>
    <xf numFmtId="0" fontId="5" fillId="0" borderId="55" xfId="56" applyNumberFormat="1" applyFont="1" applyFill="1" applyBorder="1" applyAlignment="1" applyProtection="1">
      <alignment horizontal="center" vertical="center" wrapText="1"/>
    </xf>
    <xf numFmtId="0" fontId="5" fillId="0" borderId="56" xfId="56" applyNumberFormat="1" applyFont="1" applyFill="1" applyBorder="1" applyAlignment="1" applyProtection="1"/>
    <xf numFmtId="0" fontId="5" fillId="0" borderId="57" xfId="56" applyNumberFormat="1" applyFont="1" applyFill="1" applyBorder="1" applyAlignment="1" applyProtection="1"/>
    <xf numFmtId="0" fontId="5" fillId="0" borderId="34" xfId="56" applyNumberFormat="1" applyFont="1" applyFill="1" applyBorder="1" applyAlignment="1" applyProtection="1"/>
    <xf numFmtId="0" fontId="5" fillId="0" borderId="43" xfId="56" applyNumberFormat="1" applyFont="1" applyFill="1" applyBorder="1" applyAlignment="1" applyProtection="1"/>
    <xf numFmtId="0" fontId="5" fillId="0" borderId="4" xfId="56" applyNumberFormat="1" applyFont="1" applyFill="1" applyBorder="1" applyAlignment="1" applyProtection="1">
      <alignment horizontal="center" vertical="center" wrapText="1"/>
    </xf>
    <xf numFmtId="0" fontId="5" fillId="0" borderId="0" xfId="56" applyNumberFormat="1" applyFont="1" applyFill="1" applyAlignment="1" applyProtection="1">
      <alignment vertical="center"/>
    </xf>
    <xf numFmtId="0" fontId="5" fillId="0" borderId="44" xfId="56" applyNumberFormat="1" applyFont="1" applyFill="1" applyBorder="1" applyAlignment="1" applyProtection="1"/>
    <xf numFmtId="0" fontId="5" fillId="0" borderId="58" xfId="56" applyNumberFormat="1" applyFont="1" applyFill="1" applyBorder="1" applyAlignment="1" applyProtection="1"/>
    <xf numFmtId="0" fontId="5" fillId="0" borderId="59" xfId="56" applyNumberFormat="1" applyFont="1" applyFill="1" applyBorder="1" applyAlignment="1" applyProtection="1"/>
    <xf numFmtId="0" fontId="5" fillId="0" borderId="60" xfId="56" applyNumberFormat="1" applyFont="1" applyFill="1" applyBorder="1" applyAlignment="1" applyProtection="1">
      <alignment horizontal="center" vertical="center" wrapText="1"/>
    </xf>
    <xf numFmtId="0" fontId="5" fillId="0" borderId="61" xfId="56" applyNumberFormat="1" applyFont="1" applyFill="1" applyBorder="1" applyAlignment="1" applyProtection="1"/>
    <xf numFmtId="0" fontId="5" fillId="0" borderId="54" xfId="56" applyNumberFormat="1" applyFont="1" applyFill="1" applyBorder="1" applyAlignment="1" applyProtection="1">
      <alignment vertical="center"/>
    </xf>
    <xf numFmtId="0" fontId="5" fillId="0" borderId="62" xfId="56" applyNumberFormat="1" applyFont="1" applyFill="1" applyBorder="1" applyAlignment="1" applyProtection="1"/>
    <xf numFmtId="0" fontId="5" fillId="0" borderId="63" xfId="56" applyNumberFormat="1" applyFont="1" applyFill="1" applyBorder="1" applyAlignment="1" applyProtection="1"/>
    <xf numFmtId="0" fontId="5" fillId="0" borderId="15" xfId="56" applyNumberFormat="1" applyFont="1" applyFill="1" applyBorder="1" applyAlignment="1" applyProtection="1">
      <alignment horizontal="center" vertical="center" wrapText="1"/>
    </xf>
    <xf numFmtId="0" fontId="5" fillId="0" borderId="13" xfId="56" applyNumberFormat="1" applyFont="1" applyFill="1" applyBorder="1" applyAlignment="1" applyProtection="1">
      <alignment horizontal="center" vertical="center" wrapText="1"/>
    </xf>
    <xf numFmtId="0" fontId="10" fillId="26" borderId="30" xfId="56" applyNumberFormat="1" applyFont="1" applyFill="1" applyBorder="1" applyAlignment="1" applyProtection="1">
      <alignment vertical="center"/>
    </xf>
    <xf numFmtId="0" fontId="10" fillId="26" borderId="65" xfId="56" applyNumberFormat="1" applyFont="1" applyFill="1" applyBorder="1" applyAlignment="1" applyProtection="1">
      <alignment vertical="center"/>
    </xf>
    <xf numFmtId="164" fontId="5" fillId="26" borderId="16" xfId="56" applyNumberFormat="1" applyFont="1" applyFill="1" applyBorder="1" applyAlignment="1" applyProtection="1">
      <alignment horizontal="right" vertical="center"/>
    </xf>
    <xf numFmtId="164" fontId="5" fillId="26" borderId="45" xfId="56" applyNumberFormat="1" applyFont="1" applyFill="1" applyBorder="1" applyAlignment="1" applyProtection="1">
      <alignment horizontal="right"/>
    </xf>
    <xf numFmtId="164" fontId="5" fillId="26" borderId="65" xfId="56" applyNumberFormat="1" applyFont="1" applyFill="1" applyBorder="1" applyAlignment="1" applyProtection="1">
      <alignment horizontal="right" vertical="center"/>
    </xf>
    <xf numFmtId="164" fontId="5" fillId="26" borderId="31" xfId="56" applyNumberFormat="1" applyFont="1" applyFill="1" applyBorder="1" applyAlignment="1" applyProtection="1">
      <alignment horizontal="right"/>
    </xf>
    <xf numFmtId="164" fontId="5" fillId="26" borderId="16" xfId="56" applyNumberFormat="1" applyFont="1" applyFill="1" applyBorder="1" applyAlignment="1" applyProtection="1">
      <alignment horizontal="center" vertical="center"/>
    </xf>
    <xf numFmtId="0" fontId="10" fillId="0" borderId="58" xfId="56" applyNumberFormat="1" applyFont="1" applyFill="1" applyBorder="1" applyAlignment="1" applyProtection="1">
      <alignment vertical="center"/>
    </xf>
    <xf numFmtId="0" fontId="10" fillId="0" borderId="59" xfId="56" applyNumberFormat="1" applyFont="1" applyFill="1" applyBorder="1" applyAlignment="1" applyProtection="1">
      <alignment vertical="center"/>
    </xf>
    <xf numFmtId="0" fontId="10" fillId="0" borderId="49" xfId="56" applyNumberFormat="1" applyFont="1" applyFill="1" applyBorder="1" applyAlignment="1" applyProtection="1">
      <alignment vertical="center"/>
    </xf>
    <xf numFmtId="0" fontId="10" fillId="0" borderId="66" xfId="56" applyNumberFormat="1" applyFont="1" applyFill="1" applyBorder="1" applyAlignment="1" applyProtection="1">
      <alignment vertical="center"/>
    </xf>
    <xf numFmtId="0" fontId="6" fillId="0" borderId="0" xfId="56" quotePrefix="1" applyNumberFormat="1" applyFont="1" applyFill="1" applyAlignment="1" applyProtection="1">
      <alignment horizontal="left"/>
    </xf>
    <xf numFmtId="0" fontId="5" fillId="0" borderId="67" xfId="56" applyNumberFormat="1" applyFont="1" applyFill="1" applyBorder="1" applyAlignment="1" applyProtection="1">
      <alignment horizontal="left"/>
    </xf>
    <xf numFmtId="0" fontId="5" fillId="0" borderId="68" xfId="56" quotePrefix="1" applyNumberFormat="1" applyFont="1" applyFill="1" applyBorder="1" applyAlignment="1" applyProtection="1">
      <alignment horizontal="left"/>
    </xf>
    <xf numFmtId="0" fontId="5" fillId="0" borderId="34" xfId="56" applyNumberFormat="1" applyFont="1" applyFill="1" applyBorder="1" applyAlignment="1" applyProtection="1">
      <alignment horizontal="left"/>
    </xf>
    <xf numFmtId="0" fontId="5" fillId="0" borderId="35" xfId="56" quotePrefix="1" applyNumberFormat="1" applyFont="1" applyFill="1" applyBorder="1" applyAlignment="1" applyProtection="1">
      <alignment horizontal="left"/>
    </xf>
    <xf numFmtId="0" fontId="5" fillId="0" borderId="64" xfId="56" quotePrefix="1" applyNumberFormat="1" applyFont="1" applyFill="1" applyBorder="1" applyAlignment="1" applyProtection="1">
      <alignment horizontal="left"/>
    </xf>
    <xf numFmtId="0" fontId="5" fillId="0" borderId="69" xfId="56" quotePrefix="1" applyNumberFormat="1" applyFont="1" applyFill="1" applyBorder="1" applyAlignment="1" applyProtection="1">
      <alignment horizontal="left"/>
    </xf>
    <xf numFmtId="0" fontId="5" fillId="0" borderId="20" xfId="56" applyNumberFormat="1" applyFont="1" applyFill="1" applyBorder="1" applyAlignment="1" applyProtection="1">
      <alignment horizontal="left"/>
    </xf>
    <xf numFmtId="0" fontId="5" fillId="0" borderId="70" xfId="56" quotePrefix="1" applyNumberFormat="1" applyFont="1" applyFill="1" applyBorder="1" applyAlignment="1" applyProtection="1">
      <alignment horizontal="left"/>
    </xf>
    <xf numFmtId="0" fontId="5" fillId="0" borderId="47" xfId="56" applyNumberFormat="1" applyFont="1" applyFill="1" applyBorder="1" applyAlignment="1" applyProtection="1">
      <alignment horizontal="left"/>
    </xf>
    <xf numFmtId="0" fontId="5" fillId="0" borderId="71" xfId="56" quotePrefix="1" applyNumberFormat="1" applyFont="1" applyFill="1" applyBorder="1" applyAlignment="1" applyProtection="1">
      <alignment horizontal="left"/>
    </xf>
    <xf numFmtId="41" fontId="9" fillId="0" borderId="0" xfId="39" applyFont="1" applyFill="1" applyAlignment="1" applyProtection="1"/>
    <xf numFmtId="0" fontId="6" fillId="0" borderId="0" xfId="56" applyNumberFormat="1" applyFont="1" applyFill="1" applyBorder="1" applyAlignment="1" applyProtection="1"/>
    <xf numFmtId="0" fontId="5" fillId="0" borderId="0" xfId="48" applyNumberFormat="1" applyFont="1" applyFill="1" applyAlignment="1" applyProtection="1"/>
    <xf numFmtId="0" fontId="5" fillId="0" borderId="14" xfId="56" quotePrefix="1" applyNumberFormat="1" applyFont="1" applyFill="1" applyBorder="1" applyAlignment="1" applyProtection="1">
      <alignment horizontal="center" vertical="center" wrapText="1"/>
    </xf>
    <xf numFmtId="0" fontId="5" fillId="0" borderId="30" xfId="56" applyNumberFormat="1" applyFont="1" applyFill="1" applyBorder="1" applyAlignment="1" applyProtection="1">
      <alignment horizontal="center" vertical="center" wrapText="1"/>
    </xf>
    <xf numFmtId="0" fontId="5" fillId="0" borderId="31" xfId="56" quotePrefix="1" applyNumberFormat="1" applyFont="1" applyFill="1" applyBorder="1" applyAlignment="1" applyProtection="1">
      <alignment horizontal="center" vertical="center" wrapText="1"/>
    </xf>
    <xf numFmtId="0" fontId="5" fillId="0" borderId="32" xfId="56" quotePrefix="1" applyNumberFormat="1" applyFont="1" applyFill="1" applyBorder="1" applyAlignment="1" applyProtection="1">
      <alignment horizontal="center" vertical="center" wrapText="1"/>
    </xf>
    <xf numFmtId="0" fontId="5" fillId="0" borderId="67" xfId="56" applyNumberFormat="1" applyFont="1" applyFill="1" applyBorder="1" applyAlignment="1" applyProtection="1">
      <alignment horizontal="center"/>
    </xf>
    <xf numFmtId="0" fontId="5" fillId="0" borderId="18" xfId="56" applyNumberFormat="1" applyFont="1" applyFill="1" applyBorder="1" applyAlignment="1" applyProtection="1">
      <alignment horizontal="left"/>
    </xf>
    <xf numFmtId="0" fontId="5" fillId="0" borderId="20" xfId="56" applyNumberFormat="1" applyFont="1" applyFill="1" applyBorder="1" applyAlignment="1" applyProtection="1">
      <alignment horizontal="center"/>
    </xf>
    <xf numFmtId="0" fontId="5" fillId="0" borderId="21" xfId="56" applyNumberFormat="1" applyFont="1" applyFill="1" applyBorder="1" applyAlignment="1" applyProtection="1">
      <alignment horizontal="left"/>
    </xf>
    <xf numFmtId="0" fontId="5" fillId="0" borderId="64" xfId="56" applyNumberFormat="1" applyFont="1" applyFill="1" applyBorder="1" applyAlignment="1" applyProtection="1">
      <alignment horizontal="center"/>
    </xf>
    <xf numFmtId="0" fontId="5" fillId="0" borderId="23" xfId="56" applyNumberFormat="1" applyFont="1" applyFill="1" applyBorder="1" applyAlignment="1" applyProtection="1">
      <alignment horizontal="left"/>
    </xf>
    <xf numFmtId="0" fontId="6" fillId="0" borderId="0" xfId="56" quotePrefix="1" applyNumberFormat="1" applyFont="1" applyFill="1" applyBorder="1" applyAlignment="1" applyProtection="1">
      <alignment horizontal="left"/>
    </xf>
    <xf numFmtId="0" fontId="9" fillId="0" borderId="0" xfId="1" applyFont="1"/>
    <xf numFmtId="0" fontId="5" fillId="0" borderId="25" xfId="56" applyNumberFormat="1" applyFont="1" applyFill="1" applyBorder="1" applyAlignment="1" applyProtection="1">
      <alignment horizontal="left"/>
    </xf>
    <xf numFmtId="0" fontId="10" fillId="0" borderId="12" xfId="56" applyNumberFormat="1" applyFont="1" applyFill="1" applyBorder="1" applyAlignment="1" applyProtection="1">
      <alignment horizontal="left"/>
    </xf>
    <xf numFmtId="0" fontId="5" fillId="0" borderId="51" xfId="56" applyNumberFormat="1" applyFont="1" applyFill="1" applyBorder="1" applyAlignment="1" applyProtection="1">
      <alignment vertical="center"/>
    </xf>
    <xf numFmtId="0" fontId="5" fillId="0" borderId="55" xfId="56" applyNumberFormat="1" applyFont="1" applyFill="1" applyBorder="1" applyAlignment="1" applyProtection="1">
      <alignment vertical="center"/>
    </xf>
    <xf numFmtId="0" fontId="5" fillId="0" borderId="4" xfId="56" applyNumberFormat="1" applyFont="1" applyFill="1" applyBorder="1" applyAlignment="1" applyProtection="1">
      <alignment vertical="center"/>
    </xf>
    <xf numFmtId="0" fontId="5" fillId="0" borderId="12" xfId="56" applyNumberFormat="1" applyFont="1" applyFill="1" applyBorder="1" applyAlignment="1" applyProtection="1">
      <alignment horizontal="left" vertical="center"/>
    </xf>
    <xf numFmtId="0" fontId="10" fillId="0" borderId="45" xfId="56" applyNumberFormat="1" applyFont="1" applyFill="1" applyBorder="1" applyAlignment="1" applyProtection="1">
      <alignment vertical="center"/>
    </xf>
    <xf numFmtId="0" fontId="5" fillId="0" borderId="49" xfId="56" applyNumberFormat="1" applyFont="1" applyFill="1" applyBorder="1" applyAlignment="1" applyProtection="1">
      <alignment horizontal="left" vertical="center"/>
    </xf>
    <xf numFmtId="0" fontId="10" fillId="0" borderId="38" xfId="56" applyNumberFormat="1" applyFont="1" applyFill="1" applyBorder="1" applyAlignment="1" applyProtection="1">
      <alignment vertical="center"/>
    </xf>
    <xf numFmtId="0" fontId="5" fillId="0" borderId="30" xfId="56" applyNumberFormat="1" applyFont="1" applyFill="1" applyBorder="1" applyAlignment="1" applyProtection="1">
      <alignment horizontal="left" vertical="center"/>
    </xf>
    <xf numFmtId="0" fontId="10" fillId="0" borderId="42" xfId="56" applyNumberFormat="1" applyFont="1" applyFill="1" applyBorder="1" applyAlignment="1" applyProtection="1">
      <alignment vertical="center"/>
    </xf>
    <xf numFmtId="0" fontId="5" fillId="0" borderId="48" xfId="56" applyNumberFormat="1" applyFont="1" applyFill="1" applyBorder="1" applyAlignment="1" applyProtection="1">
      <alignment vertical="center"/>
    </xf>
    <xf numFmtId="0" fontId="5" fillId="0" borderId="72" xfId="56" applyNumberFormat="1" applyFont="1" applyFill="1" applyBorder="1" applyAlignment="1" applyProtection="1">
      <alignment vertical="center"/>
    </xf>
    <xf numFmtId="0" fontId="10" fillId="0" borderId="17" xfId="56" applyNumberFormat="1" applyFont="1" applyFill="1" applyBorder="1" applyAlignment="1" applyProtection="1">
      <alignment vertical="center"/>
    </xf>
    <xf numFmtId="0" fontId="10" fillId="0" borderId="60" xfId="56" applyNumberFormat="1" applyFont="1" applyFill="1" applyBorder="1" applyAlignment="1" applyProtection="1">
      <alignment vertical="center"/>
    </xf>
    <xf numFmtId="0" fontId="10" fillId="0" borderId="53" xfId="56" applyNumberFormat="1" applyFont="1" applyFill="1" applyBorder="1" applyAlignment="1" applyProtection="1">
      <alignment vertical="center"/>
    </xf>
    <xf numFmtId="0" fontId="10" fillId="0" borderId="55" xfId="56" applyNumberFormat="1" applyFont="1" applyFill="1" applyBorder="1" applyAlignment="1" applyProtection="1">
      <alignment vertical="center"/>
    </xf>
    <xf numFmtId="164" fontId="5" fillId="0" borderId="0" xfId="56" applyNumberFormat="1" applyFont="1" applyFill="1" applyBorder="1" applyAlignment="1" applyProtection="1"/>
    <xf numFmtId="164" fontId="5" fillId="0" borderId="0" xfId="56" applyNumberFormat="1" applyFont="1" applyFill="1" applyAlignment="1" applyProtection="1"/>
    <xf numFmtId="0" fontId="5" fillId="0" borderId="4" xfId="55" applyNumberFormat="1" applyFont="1" applyFill="1" applyBorder="1" applyAlignment="1" applyProtection="1">
      <alignment horizontal="center" vertical="center" wrapText="1"/>
    </xf>
    <xf numFmtId="164" fontId="15" fillId="0" borderId="0" xfId="56" applyNumberFormat="1" applyFont="1" applyFill="1" applyBorder="1" applyAlignment="1" applyProtection="1"/>
    <xf numFmtId="0" fontId="12" fillId="0" borderId="0" xfId="56" applyNumberFormat="1" applyFont="1" applyFill="1" applyBorder="1" applyAlignment="1" applyProtection="1">
      <alignment horizontal="center"/>
    </xf>
    <xf numFmtId="165" fontId="5" fillId="0" borderId="0" xfId="38" applyNumberFormat="1" applyFont="1" applyFill="1" applyAlignment="1" applyProtection="1"/>
    <xf numFmtId="0" fontId="5" fillId="0" borderId="70" xfId="56" applyNumberFormat="1" applyFont="1" applyFill="1" applyBorder="1" applyAlignment="1" applyProtection="1">
      <alignment horizontal="left"/>
    </xf>
    <xf numFmtId="0" fontId="5" fillId="0" borderId="64" xfId="56" applyNumberFormat="1" applyFont="1" applyFill="1" applyBorder="1" applyAlignment="1" applyProtection="1">
      <alignment horizontal="left"/>
    </xf>
    <xf numFmtId="0" fontId="5" fillId="0" borderId="69" xfId="56" applyNumberFormat="1" applyFont="1" applyFill="1" applyBorder="1" applyAlignment="1" applyProtection="1">
      <alignment horizontal="left"/>
    </xf>
    <xf numFmtId="0" fontId="10" fillId="0" borderId="52" xfId="56" applyNumberFormat="1" applyFont="1" applyFill="1" applyBorder="1" applyAlignment="1" applyProtection="1">
      <alignment horizontal="left"/>
    </xf>
    <xf numFmtId="0" fontId="5" fillId="0" borderId="0" xfId="57" applyNumberFormat="1" applyFont="1" applyFill="1" applyAlignment="1" applyProtection="1"/>
    <xf numFmtId="0" fontId="5" fillId="0" borderId="73" xfId="56" applyNumberFormat="1" applyFont="1" applyFill="1" applyBorder="1" applyAlignment="1" applyProtection="1"/>
    <xf numFmtId="0" fontId="5" fillId="0" borderId="38" xfId="56" applyNumberFormat="1" applyFont="1" applyFill="1" applyBorder="1" applyAlignment="1" applyProtection="1"/>
    <xf numFmtId="0" fontId="5" fillId="0" borderId="44" xfId="56" applyNumberFormat="1" applyFont="1" applyFill="1" applyBorder="1" applyAlignment="1" applyProtection="1">
      <alignment vertical="center" wrapText="1"/>
    </xf>
    <xf numFmtId="0" fontId="5" fillId="0" borderId="45" xfId="56" applyNumberFormat="1" applyFont="1" applyFill="1" applyBorder="1" applyAlignment="1" applyProtection="1">
      <alignment vertical="center" wrapText="1"/>
    </xf>
    <xf numFmtId="0" fontId="5" fillId="0" borderId="31" xfId="56" applyNumberFormat="1" applyFont="1" applyFill="1" applyBorder="1" applyAlignment="1" applyProtection="1">
      <alignment horizontal="center" vertical="center"/>
    </xf>
    <xf numFmtId="0" fontId="6" fillId="0" borderId="0" xfId="56" applyNumberFormat="1" applyFont="1" applyFill="1" applyBorder="1" applyAlignment="1" applyProtection="1">
      <alignment horizontal="left"/>
    </xf>
    <xf numFmtId="0" fontId="10" fillId="0" borderId="0" xfId="56" applyNumberFormat="1" applyFont="1" applyFill="1" applyBorder="1" applyAlignment="1" applyProtection="1"/>
    <xf numFmtId="0" fontId="15" fillId="0" borderId="0" xfId="56" applyNumberFormat="1" applyFont="1" applyFill="1" applyAlignment="1" applyProtection="1"/>
    <xf numFmtId="0" fontId="5" fillId="0" borderId="74" xfId="56" applyNumberFormat="1" applyFont="1" applyFill="1" applyBorder="1" applyAlignment="1" applyProtection="1">
      <alignment horizontal="center" vertical="center"/>
    </xf>
    <xf numFmtId="0" fontId="5" fillId="0" borderId="32" xfId="56" applyNumberFormat="1" applyFont="1" applyFill="1" applyBorder="1" applyAlignment="1" applyProtection="1">
      <alignment horizontal="center" vertical="center"/>
    </xf>
    <xf numFmtId="41" fontId="9" fillId="0" borderId="0" xfId="39" applyFont="1" applyFill="1" applyBorder="1" applyAlignment="1" applyProtection="1">
      <protection locked="0"/>
    </xf>
    <xf numFmtId="0" fontId="15" fillId="0" borderId="0" xfId="56" applyNumberFormat="1" applyFont="1" applyFill="1" applyBorder="1" applyAlignment="1" applyProtection="1"/>
    <xf numFmtId="0" fontId="5" fillId="0" borderId="48" xfId="55" applyNumberFormat="1" applyFont="1" applyFill="1" applyBorder="1" applyAlignment="1" applyProtection="1">
      <alignment horizontal="center" vertical="center" wrapText="1"/>
    </xf>
    <xf numFmtId="0" fontId="5" fillId="0" borderId="53" xfId="55" applyNumberFormat="1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center" vertical="center" wrapText="1"/>
    </xf>
    <xf numFmtId="0" fontId="6" fillId="0" borderId="0" xfId="51" applyNumberFormat="1" applyFont="1" applyFill="1" applyAlignment="1" applyProtection="1"/>
    <xf numFmtId="0" fontId="5" fillId="0" borderId="0" xfId="51" applyNumberFormat="1" applyFont="1" applyFill="1" applyAlignment="1" applyProtection="1">
      <alignment horizontal="center"/>
    </xf>
    <xf numFmtId="0" fontId="5" fillId="0" borderId="0" xfId="51" applyNumberFormat="1" applyFont="1" applyFill="1" applyAlignment="1" applyProtection="1"/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0" xfId="57" applyNumberFormat="1" applyFont="1" applyFill="1" applyBorder="1" applyAlignment="1" applyProtection="1"/>
    <xf numFmtId="164" fontId="5" fillId="0" borderId="60" xfId="56" applyNumberFormat="1" applyFont="1" applyFill="1" applyBorder="1" applyAlignment="1" applyProtection="1">
      <alignment wrapText="1"/>
    </xf>
    <xf numFmtId="164" fontId="5" fillId="0" borderId="55" xfId="56" applyNumberFormat="1" applyFont="1" applyFill="1" applyBorder="1" applyAlignment="1" applyProtection="1">
      <alignment wrapText="1"/>
    </xf>
    <xf numFmtId="164" fontId="5" fillId="0" borderId="72" xfId="56" applyNumberFormat="1" applyFont="1" applyFill="1" applyBorder="1" applyAlignment="1" applyProtection="1">
      <alignment horizontal="left" wrapText="1"/>
    </xf>
    <xf numFmtId="164" fontId="5" fillId="0" borderId="53" xfId="56" applyNumberFormat="1" applyFont="1" applyFill="1" applyBorder="1" applyAlignment="1" applyProtection="1">
      <alignment horizontal="left" wrapText="1"/>
    </xf>
    <xf numFmtId="164" fontId="5" fillId="0" borderId="55" xfId="56" applyNumberFormat="1" applyFont="1" applyFill="1" applyBorder="1" applyAlignment="1" applyProtection="1">
      <alignment horizontal="left" wrapText="1"/>
    </xf>
    <xf numFmtId="164" fontId="5" fillId="0" borderId="75" xfId="56" applyNumberFormat="1" applyFont="1" applyFill="1" applyBorder="1" applyAlignment="1" applyProtection="1">
      <alignment wrapText="1"/>
    </xf>
    <xf numFmtId="164" fontId="5" fillId="0" borderId="4" xfId="56" applyNumberFormat="1" applyFont="1" applyFill="1" applyBorder="1" applyAlignment="1" applyProtection="1">
      <alignment wrapText="1"/>
    </xf>
    <xf numFmtId="0" fontId="6" fillId="0" borderId="0" xfId="54" applyNumberFormat="1" applyFont="1" applyFill="1" applyBorder="1" applyAlignment="1" applyProtection="1"/>
    <xf numFmtId="0" fontId="6" fillId="0" borderId="0" xfId="1" applyFont="1" applyProtection="1"/>
    <xf numFmtId="0" fontId="6" fillId="0" borderId="0" xfId="1" applyFont="1" applyFill="1" applyProtection="1"/>
    <xf numFmtId="0" fontId="6" fillId="0" borderId="0" xfId="1" applyFont="1" applyProtection="1">
      <protection hidden="1"/>
    </xf>
    <xf numFmtId="0" fontId="6" fillId="28" borderId="0" xfId="1" applyFont="1" applyFill="1" applyProtection="1">
      <protection hidden="1"/>
    </xf>
    <xf numFmtId="0" fontId="2" fillId="0" borderId="0" xfId="1" applyFont="1" applyProtection="1">
      <protection hidden="1"/>
    </xf>
    <xf numFmtId="0" fontId="5" fillId="0" borderId="57" xfId="54" applyNumberFormat="1" applyFont="1" applyFill="1" applyBorder="1" applyAlignment="1" applyProtection="1">
      <alignment vertical="center" wrapText="1"/>
    </xf>
    <xf numFmtId="0" fontId="5" fillId="0" borderId="39" xfId="54" applyNumberFormat="1" applyFont="1" applyFill="1" applyBorder="1" applyAlignment="1" applyProtection="1">
      <alignment vertical="center" wrapText="1"/>
    </xf>
    <xf numFmtId="0" fontId="5" fillId="0" borderId="34" xfId="54" applyNumberFormat="1" applyFont="1" applyFill="1" applyBorder="1" applyAlignment="1" applyProtection="1">
      <alignment vertical="center" wrapText="1"/>
    </xf>
    <xf numFmtId="0" fontId="5" fillId="0" borderId="35" xfId="54" applyNumberFormat="1" applyFont="1" applyFill="1" applyBorder="1" applyAlignment="1" applyProtection="1">
      <alignment vertical="center" wrapText="1"/>
    </xf>
    <xf numFmtId="0" fontId="5" fillId="0" borderId="0" xfId="51" applyNumberFormat="1" applyFont="1" applyFill="1" applyBorder="1" applyAlignment="1" applyProtection="1"/>
    <xf numFmtId="164" fontId="9" fillId="0" borderId="0" xfId="32" applyNumberFormat="1" applyFont="1" applyFill="1" applyBorder="1" applyAlignment="1" applyProtection="1">
      <protection locked="0"/>
    </xf>
    <xf numFmtId="0" fontId="5" fillId="0" borderId="46" xfId="56" applyNumberFormat="1" applyFont="1" applyFill="1" applyBorder="1" applyAlignment="1" applyProtection="1">
      <alignment horizontal="center" vertical="center" wrapText="1"/>
    </xf>
    <xf numFmtId="0" fontId="5" fillId="0" borderId="0" xfId="56" applyNumberFormat="1" applyFont="1" applyFill="1" applyBorder="1" applyAlignment="1" applyProtection="1">
      <alignment horizontal="center" vertical="center" wrapText="1"/>
    </xf>
    <xf numFmtId="0" fontId="5" fillId="0" borderId="0" xfId="59" applyFont="1" applyFill="1" applyProtection="1">
      <protection locked="0"/>
    </xf>
    <xf numFmtId="0" fontId="5" fillId="0" borderId="0" xfId="56" applyNumberFormat="1" applyFont="1" applyFill="1" applyAlignment="1" applyProtection="1">
      <protection locked="0"/>
    </xf>
    <xf numFmtId="0" fontId="10" fillId="0" borderId="0" xfId="56" applyNumberFormat="1" applyFont="1" applyFill="1" applyAlignment="1" applyProtection="1">
      <protection locked="0"/>
    </xf>
    <xf numFmtId="41" fontId="9" fillId="0" borderId="0" xfId="39" applyFont="1" applyFill="1" applyBorder="1" applyAlignment="1" applyProtection="1">
      <alignment horizontal="right"/>
      <protection locked="0"/>
    </xf>
    <xf numFmtId="0" fontId="5" fillId="0" borderId="0" xfId="59" applyFont="1" applyFill="1"/>
    <xf numFmtId="0" fontId="9" fillId="0" borderId="0" xfId="1" applyFont="1" applyFill="1"/>
    <xf numFmtId="0" fontId="5" fillId="0" borderId="0" xfId="57" applyNumberFormat="1" applyFont="1" applyFill="1" applyAlignment="1" applyProtection="1">
      <protection locked="0"/>
    </xf>
    <xf numFmtId="0" fontId="6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6" fillId="0" borderId="0" xfId="54" applyNumberFormat="1" applyFont="1" applyFill="1" applyBorder="1" applyAlignment="1" applyProtection="1">
      <alignment horizontal="left"/>
    </xf>
    <xf numFmtId="0" fontId="6" fillId="0" borderId="0" xfId="1" applyFont="1" applyFill="1" applyProtection="1">
      <protection hidden="1"/>
    </xf>
    <xf numFmtId="0" fontId="9" fillId="0" borderId="0" xfId="1" applyFont="1" applyProtection="1"/>
    <xf numFmtId="0" fontId="17" fillId="0" borderId="0" xfId="1" applyFont="1" applyProtection="1"/>
    <xf numFmtId="0" fontId="9" fillId="0" borderId="0" xfId="1" applyFont="1" applyFill="1" applyProtection="1"/>
    <xf numFmtId="0" fontId="9" fillId="0" borderId="0" xfId="1" applyFont="1" applyFill="1" applyProtection="1">
      <protection hidden="1"/>
    </xf>
    <xf numFmtId="0" fontId="9" fillId="0" borderId="0" xfId="1" applyFont="1" applyProtection="1">
      <protection hidden="1"/>
    </xf>
    <xf numFmtId="0" fontId="9" fillId="28" borderId="0" xfId="1" applyFont="1" applyFill="1" applyProtection="1">
      <protection hidden="1"/>
    </xf>
    <xf numFmtId="0" fontId="5" fillId="0" borderId="43" xfId="54" applyNumberFormat="1" applyFont="1" applyFill="1" applyBorder="1" applyAlignment="1" applyProtection="1">
      <alignment vertical="center" wrapText="1"/>
    </xf>
    <xf numFmtId="0" fontId="5" fillId="0" borderId="40" xfId="54" applyNumberFormat="1" applyFont="1" applyFill="1" applyBorder="1" applyAlignment="1" applyProtection="1">
      <alignment vertical="center" wrapText="1"/>
    </xf>
    <xf numFmtId="0" fontId="5" fillId="28" borderId="0" xfId="59" applyFont="1" applyFill="1" applyProtection="1"/>
    <xf numFmtId="0" fontId="2" fillId="0" borderId="0" xfId="1" applyFont="1" applyProtection="1"/>
    <xf numFmtId="0" fontId="9" fillId="0" borderId="0" xfId="58" applyNumberFormat="1" applyFont="1" applyFill="1" applyAlignment="1" applyProtection="1"/>
    <xf numFmtId="0" fontId="10" fillId="29" borderId="0" xfId="56" applyNumberFormat="1" applyFont="1" applyFill="1" applyAlignment="1" applyProtection="1"/>
    <xf numFmtId="0" fontId="5" fillId="29" borderId="0" xfId="56" applyNumberFormat="1" applyFont="1" applyFill="1" applyAlignment="1" applyProtection="1"/>
    <xf numFmtId="0" fontId="5" fillId="29" borderId="0" xfId="56" applyNumberFormat="1" applyFont="1" applyFill="1" applyAlignment="1" applyProtection="1">
      <alignment vertical="center"/>
    </xf>
    <xf numFmtId="0" fontId="12" fillId="29" borderId="0" xfId="56" applyNumberFormat="1" applyFont="1" applyFill="1" applyAlignment="1" applyProtection="1"/>
    <xf numFmtId="0" fontId="5" fillId="29" borderId="0" xfId="57" applyNumberFormat="1" applyFont="1" applyFill="1" applyAlignment="1" applyProtection="1"/>
    <xf numFmtId="0" fontId="6" fillId="29" borderId="0" xfId="1" applyFont="1" applyFill="1" applyProtection="1">
      <protection hidden="1"/>
    </xf>
    <xf numFmtId="0" fontId="2" fillId="29" borderId="0" xfId="1" applyFont="1" applyFill="1" applyProtection="1">
      <protection hidden="1"/>
    </xf>
    <xf numFmtId="0" fontId="5" fillId="25" borderId="0" xfId="56" applyNumberFormat="1" applyFont="1" applyFill="1" applyAlignment="1" applyProtection="1">
      <protection locked="0"/>
    </xf>
    <xf numFmtId="0" fontId="5" fillId="25" borderId="0" xfId="59" applyFont="1" applyFill="1" applyProtection="1">
      <protection locked="0"/>
    </xf>
    <xf numFmtId="0" fontId="5" fillId="25" borderId="0" xfId="59" applyFont="1" applyFill="1" applyProtection="1"/>
    <xf numFmtId="0" fontId="18" fillId="0" borderId="0" xfId="56" applyNumberFormat="1" applyFont="1" applyFill="1" applyAlignment="1" applyProtection="1">
      <alignment vertical="center"/>
    </xf>
    <xf numFmtId="0" fontId="5" fillId="25" borderId="0" xfId="56" applyNumberFormat="1" applyFont="1" applyFill="1" applyAlignment="1" applyProtection="1"/>
    <xf numFmtId="0" fontId="5" fillId="0" borderId="46" xfId="56" applyNumberFormat="1" applyFont="1" applyFill="1" applyBorder="1" applyAlignment="1" applyProtection="1">
      <alignment vertical="center"/>
    </xf>
    <xf numFmtId="165" fontId="5" fillId="0" borderId="4" xfId="38" applyNumberFormat="1" applyFont="1" applyFill="1" applyBorder="1" applyAlignment="1" applyProtection="1">
      <alignment horizontal="center" vertical="center"/>
    </xf>
    <xf numFmtId="0" fontId="5" fillId="0" borderId="60" xfId="56" applyNumberFormat="1" applyFont="1" applyFill="1" applyBorder="1" applyAlignment="1" applyProtection="1">
      <alignment vertical="center" wrapText="1"/>
    </xf>
    <xf numFmtId="0" fontId="5" fillId="0" borderId="55" xfId="56" applyNumberFormat="1" applyFont="1" applyFill="1" applyBorder="1" applyAlignment="1" applyProtection="1">
      <alignment vertical="center" wrapText="1"/>
    </xf>
    <xf numFmtId="41" fontId="15" fillId="27" borderId="25" xfId="40" applyFont="1" applyFill="1" applyBorder="1" applyAlignment="1" applyProtection="1">
      <protection locked="0"/>
    </xf>
    <xf numFmtId="41" fontId="15" fillId="27" borderId="26" xfId="40" applyFont="1" applyFill="1" applyBorder="1" applyAlignment="1" applyProtection="1">
      <protection locked="0"/>
    </xf>
    <xf numFmtId="41" fontId="15" fillId="27" borderId="27" xfId="40" applyFont="1" applyFill="1" applyBorder="1" applyAlignment="1" applyProtection="1">
      <protection locked="0"/>
    </xf>
    <xf numFmtId="41" fontId="15" fillId="27" borderId="64" xfId="40" applyFont="1" applyFill="1" applyBorder="1" applyAlignment="1" applyProtection="1">
      <protection locked="0"/>
    </xf>
    <xf numFmtId="41" fontId="15" fillId="27" borderId="23" xfId="40" applyFont="1" applyFill="1" applyBorder="1" applyAlignment="1" applyProtection="1">
      <protection locked="0"/>
    </xf>
    <xf numFmtId="41" fontId="15" fillId="27" borderId="24" xfId="40" applyFont="1" applyFill="1" applyBorder="1" applyAlignment="1" applyProtection="1">
      <protection locked="0"/>
    </xf>
    <xf numFmtId="0" fontId="6" fillId="0" borderId="0" xfId="52" applyNumberFormat="1" applyFont="1" applyFill="1" applyAlignment="1" applyProtection="1"/>
    <xf numFmtId="0" fontId="10" fillId="0" borderId="48" xfId="56" applyNumberFormat="1" applyFont="1" applyFill="1" applyBorder="1" applyAlignment="1" applyProtection="1">
      <alignment horizontal="center" vertical="center" wrapText="1"/>
    </xf>
    <xf numFmtId="1" fontId="15" fillId="27" borderId="60" xfId="34" applyNumberFormat="1" applyFont="1" applyFill="1" applyBorder="1" applyAlignment="1" applyProtection="1">
      <protection locked="0"/>
    </xf>
    <xf numFmtId="1" fontId="15" fillId="27" borderId="53" xfId="34" applyNumberFormat="1" applyFont="1" applyFill="1" applyBorder="1" applyAlignment="1" applyProtection="1">
      <protection locked="0"/>
    </xf>
    <xf numFmtId="1" fontId="15" fillId="27" borderId="55" xfId="34" applyNumberFormat="1" applyFont="1" applyFill="1" applyBorder="1" applyAlignment="1" applyProtection="1">
      <protection locked="0"/>
    </xf>
    <xf numFmtId="0" fontId="5" fillId="25" borderId="0" xfId="57" applyNumberFormat="1" applyFont="1" applyFill="1" applyAlignment="1" applyProtection="1">
      <alignment wrapText="1"/>
    </xf>
    <xf numFmtId="0" fontId="7" fillId="0" borderId="76" xfId="56" quotePrefix="1" applyNumberFormat="1" applyFont="1" applyFill="1" applyBorder="1" applyAlignment="1" applyProtection="1"/>
    <xf numFmtId="164" fontId="5" fillId="0" borderId="15" xfId="56" applyNumberFormat="1" applyFont="1" applyFill="1" applyBorder="1" applyAlignment="1" applyProtection="1">
      <alignment horizontal="center" vertical="center"/>
    </xf>
    <xf numFmtId="0" fontId="6" fillId="0" borderId="76" xfId="56" quotePrefix="1" applyNumberFormat="1" applyFont="1" applyFill="1" applyBorder="1" applyAlignment="1" applyProtection="1"/>
    <xf numFmtId="0" fontId="5" fillId="0" borderId="49" xfId="53" applyNumberFormat="1" applyFont="1" applyFill="1" applyBorder="1" applyAlignment="1" applyProtection="1">
      <alignment horizontal="center" vertical="center" wrapText="1"/>
    </xf>
    <xf numFmtId="164" fontId="15" fillId="0" borderId="4" xfId="39" applyNumberFormat="1" applyFont="1" applyFill="1" applyBorder="1" applyAlignment="1" applyProtection="1">
      <alignment horizontal="right"/>
    </xf>
    <xf numFmtId="164" fontId="15" fillId="0" borderId="76" xfId="39" applyNumberFormat="1" applyFont="1" applyFill="1" applyBorder="1" applyAlignment="1" applyProtection="1">
      <alignment horizontal="right"/>
    </xf>
    <xf numFmtId="164" fontId="15" fillId="0" borderId="12" xfId="39" applyNumberFormat="1" applyFont="1" applyFill="1" applyBorder="1" applyAlignment="1" applyProtection="1">
      <alignment horizontal="right"/>
    </xf>
    <xf numFmtId="164" fontId="15" fillId="0" borderId="13" xfId="39" applyNumberFormat="1" applyFont="1" applyFill="1" applyBorder="1" applyAlignment="1" applyProtection="1">
      <alignment horizontal="right"/>
    </xf>
    <xf numFmtId="164" fontId="15" fillId="0" borderId="14" xfId="39" applyNumberFormat="1" applyFont="1" applyFill="1" applyBorder="1" applyAlignment="1" applyProtection="1">
      <alignment horizontal="right"/>
    </xf>
    <xf numFmtId="164" fontId="15" fillId="0" borderId="4" xfId="39" quotePrefix="1" applyNumberFormat="1" applyFont="1" applyFill="1" applyBorder="1" applyAlignment="1" applyProtection="1">
      <alignment horizontal="right"/>
    </xf>
    <xf numFmtId="164" fontId="15" fillId="0" borderId="51" xfId="39" applyNumberFormat="1" applyFont="1" applyFill="1" applyBorder="1" applyAlignment="1" applyProtection="1">
      <alignment horizontal="right"/>
    </xf>
    <xf numFmtId="164" fontId="15" fillId="0" borderId="0" xfId="39" applyNumberFormat="1" applyFont="1" applyFill="1" applyBorder="1" applyAlignment="1" applyProtection="1">
      <alignment horizontal="right"/>
    </xf>
    <xf numFmtId="164" fontId="15" fillId="0" borderId="58" xfId="39" applyNumberFormat="1" applyFont="1" applyFill="1" applyBorder="1" applyAlignment="1" applyProtection="1">
      <alignment horizontal="right"/>
    </xf>
    <xf numFmtId="164" fontId="15" fillId="0" borderId="41" xfId="39" applyNumberFormat="1" applyFont="1" applyFill="1" applyBorder="1" applyAlignment="1" applyProtection="1">
      <alignment horizontal="right"/>
    </xf>
    <xf numFmtId="164" fontId="15" fillId="0" borderId="81" xfId="39" applyNumberFormat="1" applyFont="1" applyFill="1" applyBorder="1" applyAlignment="1" applyProtection="1">
      <alignment horizontal="right"/>
    </xf>
    <xf numFmtId="164" fontId="15" fillId="0" borderId="51" xfId="39" quotePrefix="1" applyNumberFormat="1" applyFont="1" applyFill="1" applyBorder="1" applyAlignment="1" applyProtection="1">
      <alignment horizontal="right"/>
    </xf>
    <xf numFmtId="164" fontId="15" fillId="0" borderId="53" xfId="39" applyNumberFormat="1" applyFont="1" applyFill="1" applyBorder="1" applyAlignment="1" applyProtection="1">
      <alignment horizontal="right"/>
    </xf>
    <xf numFmtId="164" fontId="15" fillId="0" borderId="54" xfId="39" applyNumberFormat="1" applyFont="1" applyFill="1" applyBorder="1" applyAlignment="1" applyProtection="1">
      <alignment horizontal="right"/>
    </xf>
    <xf numFmtId="164" fontId="15" fillId="0" borderId="20" xfId="39" applyNumberFormat="1" applyFont="1" applyFill="1" applyBorder="1" applyAlignment="1" applyProtection="1">
      <alignment horizontal="right"/>
    </xf>
    <xf numFmtId="164" fontId="15" fillId="0" borderId="21" xfId="39" applyNumberFormat="1" applyFont="1" applyFill="1" applyBorder="1" applyAlignment="1" applyProtection="1">
      <alignment horizontal="right"/>
    </xf>
    <xf numFmtId="164" fontId="15" fillId="0" borderId="22" xfId="39" applyNumberFormat="1" applyFont="1" applyFill="1" applyBorder="1" applyAlignment="1" applyProtection="1">
      <alignment horizontal="right"/>
    </xf>
    <xf numFmtId="164" fontId="15" fillId="0" borderId="53" xfId="39" quotePrefix="1" applyNumberFormat="1" applyFont="1" applyFill="1" applyBorder="1" applyAlignment="1" applyProtection="1">
      <alignment horizontal="right"/>
    </xf>
    <xf numFmtId="164" fontId="15" fillId="0" borderId="55" xfId="39" applyNumberFormat="1" applyFont="1" applyFill="1" applyBorder="1" applyAlignment="1" applyProtection="1">
      <alignment horizontal="right"/>
    </xf>
    <xf numFmtId="164" fontId="15" fillId="0" borderId="56" xfId="39" applyNumberFormat="1" applyFont="1" applyFill="1" applyBorder="1" applyAlignment="1" applyProtection="1">
      <alignment horizontal="right"/>
    </xf>
    <xf numFmtId="164" fontId="15" fillId="0" borderId="47" xfId="39" applyNumberFormat="1" applyFont="1" applyFill="1" applyBorder="1" applyAlignment="1" applyProtection="1">
      <alignment horizontal="right"/>
    </xf>
    <xf numFmtId="164" fontId="15" fillId="0" borderId="28" xfId="39" applyNumberFormat="1" applyFont="1" applyFill="1" applyBorder="1" applyAlignment="1" applyProtection="1">
      <alignment horizontal="right"/>
    </xf>
    <xf numFmtId="164" fontId="15" fillId="0" borderId="29" xfId="39" applyNumberFormat="1" applyFont="1" applyFill="1" applyBorder="1" applyAlignment="1" applyProtection="1">
      <alignment horizontal="right"/>
    </xf>
    <xf numFmtId="164" fontId="15" fillId="0" borderId="55" xfId="39" quotePrefix="1" applyNumberFormat="1" applyFont="1" applyFill="1" applyBorder="1" applyAlignment="1" applyProtection="1">
      <alignment horizontal="right"/>
    </xf>
    <xf numFmtId="164" fontId="15" fillId="0" borderId="60" xfId="39" applyNumberFormat="1" applyFont="1" applyFill="1" applyBorder="1" applyAlignment="1" applyProtection="1">
      <alignment horizontal="right"/>
    </xf>
    <xf numFmtId="164" fontId="15" fillId="0" borderId="61" xfId="39" applyNumberFormat="1" applyFont="1" applyFill="1" applyBorder="1" applyAlignment="1" applyProtection="1">
      <alignment horizontal="right"/>
    </xf>
    <xf numFmtId="164" fontId="15" fillId="0" borderId="25" xfId="39" applyNumberFormat="1" applyFont="1" applyFill="1" applyBorder="1" applyAlignment="1" applyProtection="1">
      <alignment horizontal="right"/>
    </xf>
    <xf numFmtId="164" fontId="15" fillId="0" borderId="26" xfId="39" applyNumberFormat="1" applyFont="1" applyFill="1" applyBorder="1" applyAlignment="1" applyProtection="1">
      <alignment horizontal="right"/>
    </xf>
    <xf numFmtId="164" fontId="15" fillId="0" borderId="27" xfId="39" applyNumberFormat="1" applyFont="1" applyFill="1" applyBorder="1" applyAlignment="1" applyProtection="1">
      <alignment horizontal="right"/>
    </xf>
    <xf numFmtId="164" fontId="15" fillId="0" borderId="60" xfId="39" quotePrefix="1" applyNumberFormat="1" applyFont="1" applyFill="1" applyBorder="1" applyAlignment="1" applyProtection="1">
      <alignment horizontal="right"/>
    </xf>
    <xf numFmtId="164" fontId="15" fillId="0" borderId="4" xfId="39" applyNumberFormat="1" applyFont="1" applyFill="1" applyBorder="1" applyAlignment="1" applyProtection="1">
      <alignment horizontal="right" vertical="center"/>
    </xf>
    <xf numFmtId="164" fontId="15" fillId="0" borderId="76" xfId="39" applyNumberFormat="1" applyFont="1" applyFill="1" applyBorder="1" applyAlignment="1" applyProtection="1">
      <alignment horizontal="right" vertical="center"/>
    </xf>
    <xf numFmtId="164" fontId="15" fillId="0" borderId="12" xfId="39" applyNumberFormat="1" applyFont="1" applyFill="1" applyBorder="1" applyAlignment="1" applyProtection="1">
      <alignment horizontal="right" vertical="center"/>
    </xf>
    <xf numFmtId="164" fontId="15" fillId="0" borderId="13" xfId="39" applyNumberFormat="1" applyFont="1" applyFill="1" applyBorder="1" applyAlignment="1" applyProtection="1">
      <alignment horizontal="right" vertical="center"/>
    </xf>
    <xf numFmtId="164" fontId="15" fillId="0" borderId="14" xfId="39" applyNumberFormat="1" applyFont="1" applyFill="1" applyBorder="1" applyAlignment="1" applyProtection="1">
      <alignment horizontal="right" vertical="center"/>
    </xf>
    <xf numFmtId="164" fontId="15" fillId="0" borderId="16" xfId="39" applyNumberFormat="1" applyFont="1" applyFill="1" applyBorder="1" applyAlignment="1" applyProtection="1">
      <alignment horizontal="right"/>
    </xf>
    <xf numFmtId="164" fontId="15" fillId="0" borderId="79" xfId="39" applyNumberFormat="1" applyFont="1" applyFill="1" applyBorder="1" applyAlignment="1" applyProtection="1">
      <alignment horizontal="right"/>
    </xf>
    <xf numFmtId="164" fontId="15" fillId="0" borderId="30" xfId="39" applyNumberFormat="1" applyFont="1" applyFill="1" applyBorder="1" applyAlignment="1" applyProtection="1">
      <alignment horizontal="right"/>
    </xf>
    <xf numFmtId="164" fontId="15" fillId="0" borderId="31" xfId="39" applyNumberFormat="1" applyFont="1" applyFill="1" applyBorder="1" applyAlignment="1" applyProtection="1">
      <alignment horizontal="right"/>
    </xf>
    <xf numFmtId="164" fontId="15" fillId="0" borderId="32" xfId="39" applyNumberFormat="1" applyFont="1" applyFill="1" applyBorder="1" applyAlignment="1" applyProtection="1">
      <alignment horizontal="right"/>
    </xf>
    <xf numFmtId="164" fontId="15" fillId="0" borderId="16" xfId="39" quotePrefix="1" applyNumberFormat="1" applyFont="1" applyFill="1" applyBorder="1" applyAlignment="1" applyProtection="1">
      <alignment horizontal="right"/>
    </xf>
    <xf numFmtId="164" fontId="15" fillId="0" borderId="54" xfId="39" applyNumberFormat="1" applyFont="1" applyFill="1" applyBorder="1" applyAlignment="1" applyProtection="1">
      <alignment horizontal="right" vertical="center"/>
    </xf>
    <xf numFmtId="164" fontId="15" fillId="0" borderId="20" xfId="39" applyNumberFormat="1" applyFont="1" applyFill="1" applyBorder="1" applyAlignment="1" applyProtection="1">
      <alignment horizontal="right" vertical="center"/>
    </xf>
    <xf numFmtId="164" fontId="15" fillId="0" borderId="21" xfId="39" applyNumberFormat="1" applyFont="1" applyFill="1" applyBorder="1" applyAlignment="1" applyProtection="1">
      <alignment horizontal="right" vertical="center"/>
    </xf>
    <xf numFmtId="164" fontId="15" fillId="0" borderId="22" xfId="39" applyNumberFormat="1" applyFont="1" applyFill="1" applyBorder="1" applyAlignment="1" applyProtection="1">
      <alignment horizontal="right" vertical="center"/>
    </xf>
    <xf numFmtId="164" fontId="15" fillId="0" borderId="72" xfId="39" applyNumberFormat="1" applyFont="1" applyFill="1" applyBorder="1" applyAlignment="1" applyProtection="1">
      <alignment horizontal="right"/>
    </xf>
    <xf numFmtId="164" fontId="15" fillId="0" borderId="62" xfId="39" applyNumberFormat="1" applyFont="1" applyFill="1" applyBorder="1" applyAlignment="1" applyProtection="1">
      <alignment horizontal="right"/>
    </xf>
    <xf numFmtId="164" fontId="15" fillId="0" borderId="67" xfId="39" applyNumberFormat="1" applyFont="1" applyFill="1" applyBorder="1" applyAlignment="1" applyProtection="1">
      <alignment horizontal="right"/>
    </xf>
    <xf numFmtId="164" fontId="15" fillId="0" borderId="18" xfId="39" applyNumberFormat="1" applyFont="1" applyFill="1" applyBorder="1" applyAlignment="1" applyProtection="1">
      <alignment horizontal="right"/>
    </xf>
    <xf numFmtId="164" fontId="15" fillId="0" borderId="19" xfId="39" applyNumberFormat="1" applyFont="1" applyFill="1" applyBorder="1" applyAlignment="1" applyProtection="1">
      <alignment horizontal="right"/>
    </xf>
    <xf numFmtId="164" fontId="15" fillId="0" borderId="72" xfId="39" quotePrefix="1" applyNumberFormat="1" applyFont="1" applyFill="1" applyBorder="1" applyAlignment="1" applyProtection="1">
      <alignment horizontal="right"/>
    </xf>
    <xf numFmtId="164" fontId="15" fillId="0" borderId="75" xfId="39" applyNumberFormat="1" applyFont="1" applyFill="1" applyBorder="1" applyAlignment="1" applyProtection="1">
      <alignment horizontal="right"/>
    </xf>
    <xf numFmtId="164" fontId="15" fillId="0" borderId="63" xfId="39" applyNumberFormat="1" applyFont="1" applyFill="1" applyBorder="1" applyAlignment="1" applyProtection="1">
      <alignment horizontal="right"/>
    </xf>
    <xf numFmtId="164" fontId="15" fillId="0" borderId="64" xfId="39" applyNumberFormat="1" applyFont="1" applyFill="1" applyBorder="1" applyAlignment="1" applyProtection="1">
      <alignment horizontal="right"/>
    </xf>
    <xf numFmtId="164" fontId="15" fillId="0" borderId="23" xfId="39" applyNumberFormat="1" applyFont="1" applyFill="1" applyBorder="1" applyAlignment="1" applyProtection="1">
      <alignment horizontal="right"/>
    </xf>
    <xf numFmtId="164" fontId="15" fillId="0" borderId="24" xfId="39" applyNumberFormat="1" applyFont="1" applyFill="1" applyBorder="1" applyAlignment="1" applyProtection="1">
      <alignment horizontal="right"/>
    </xf>
    <xf numFmtId="164" fontId="15" fillId="0" borderId="75" xfId="39" quotePrefix="1" applyNumberFormat="1" applyFont="1" applyFill="1" applyBorder="1" applyAlignment="1" applyProtection="1">
      <alignment horizontal="right"/>
    </xf>
    <xf numFmtId="164" fontId="15" fillId="0" borderId="51" xfId="39" applyNumberFormat="1" applyFont="1" applyFill="1" applyBorder="1" applyAlignment="1" applyProtection="1">
      <alignment horizontal="right" vertical="center"/>
    </xf>
    <xf numFmtId="164" fontId="15" fillId="0" borderId="42" xfId="39" applyNumberFormat="1" applyFont="1" applyFill="1" applyBorder="1" applyAlignment="1" applyProtection="1">
      <alignment horizontal="right" vertical="center"/>
    </xf>
    <xf numFmtId="164" fontId="15" fillId="0" borderId="0" xfId="39" applyNumberFormat="1" applyFont="1" applyFill="1" applyBorder="1" applyAlignment="1" applyProtection="1">
      <alignment horizontal="right" vertical="center"/>
    </xf>
    <xf numFmtId="164" fontId="15" fillId="0" borderId="37" xfId="39" applyNumberFormat="1" applyFont="1" applyFill="1" applyBorder="1" applyAlignment="1" applyProtection="1">
      <alignment horizontal="right" vertical="center"/>
    </xf>
    <xf numFmtId="164" fontId="15" fillId="0" borderId="51" xfId="39" quotePrefix="1" applyNumberFormat="1" applyFont="1" applyFill="1" applyBorder="1" applyAlignment="1" applyProtection="1">
      <alignment horizontal="center"/>
    </xf>
    <xf numFmtId="164" fontId="15" fillId="0" borderId="39" xfId="39" applyNumberFormat="1" applyFont="1" applyFill="1" applyBorder="1" applyAlignment="1" applyProtection="1">
      <alignment horizontal="right"/>
    </xf>
    <xf numFmtId="164" fontId="15" fillId="0" borderId="60" xfId="39" applyNumberFormat="1" applyFont="1" applyFill="1" applyBorder="1" applyAlignment="1" applyProtection="1">
      <alignment horizontal="center"/>
    </xf>
    <xf numFmtId="164" fontId="15" fillId="0" borderId="40" xfId="39" applyNumberFormat="1" applyFont="1" applyFill="1" applyBorder="1" applyAlignment="1" applyProtection="1">
      <alignment horizontal="right"/>
    </xf>
    <xf numFmtId="164" fontId="15" fillId="0" borderId="55" xfId="39" applyNumberFormat="1" applyFont="1" applyFill="1" applyBorder="1" applyAlignment="1" applyProtection="1">
      <alignment horizontal="center"/>
    </xf>
    <xf numFmtId="164" fontId="15" fillId="26" borderId="48" xfId="39" applyNumberFormat="1" applyFont="1" applyFill="1" applyBorder="1" applyAlignment="1" applyProtection="1">
      <alignment horizontal="right"/>
    </xf>
    <xf numFmtId="164" fontId="15" fillId="26" borderId="38" xfId="39" applyNumberFormat="1" applyFont="1" applyFill="1" applyBorder="1" applyAlignment="1" applyProtection="1">
      <alignment horizontal="right"/>
    </xf>
    <xf numFmtId="164" fontId="15" fillId="26" borderId="11" xfId="39" applyNumberFormat="1" applyFont="1" applyFill="1" applyBorder="1" applyAlignment="1" applyProtection="1">
      <alignment horizontal="right"/>
    </xf>
    <xf numFmtId="164" fontId="15" fillId="26" borderId="37" xfId="39" applyNumberFormat="1" applyFont="1" applyFill="1" applyBorder="1" applyAlignment="1" applyProtection="1">
      <alignment horizontal="right"/>
    </xf>
    <xf numFmtId="164" fontId="15" fillId="26" borderId="48" xfId="39" applyNumberFormat="1" applyFont="1" applyFill="1" applyBorder="1" applyAlignment="1" applyProtection="1">
      <alignment horizontal="center"/>
    </xf>
    <xf numFmtId="164" fontId="15" fillId="0" borderId="17" xfId="39" applyNumberFormat="1" applyFont="1" applyFill="1" applyBorder="1" applyAlignment="1" applyProtection="1">
      <alignment horizontal="right"/>
    </xf>
    <xf numFmtId="164" fontId="15" fillId="0" borderId="4" xfId="39" applyNumberFormat="1" applyFont="1" applyFill="1" applyBorder="1" applyAlignment="1" applyProtection="1">
      <alignment horizontal="center"/>
    </xf>
    <xf numFmtId="164" fontId="15" fillId="0" borderId="35" xfId="39" applyNumberFormat="1" applyFont="1" applyFill="1" applyBorder="1" applyAlignment="1" applyProtection="1">
      <alignment horizontal="right"/>
    </xf>
    <xf numFmtId="164" fontId="15" fillId="0" borderId="53" xfId="39" applyNumberFormat="1" applyFont="1" applyFill="1" applyBorder="1" applyAlignment="1" applyProtection="1">
      <alignment horizontal="center"/>
    </xf>
    <xf numFmtId="164" fontId="15" fillId="0" borderId="36" xfId="39" applyNumberFormat="1" applyFont="1" applyFill="1" applyBorder="1" applyAlignment="1" applyProtection="1">
      <alignment horizontal="right"/>
    </xf>
    <xf numFmtId="164" fontId="15" fillId="0" borderId="75" xfId="39" applyNumberFormat="1" applyFont="1" applyFill="1" applyBorder="1" applyAlignment="1" applyProtection="1">
      <alignment horizontal="center"/>
    </xf>
    <xf numFmtId="164" fontId="8" fillId="0" borderId="4" xfId="39" applyNumberFormat="1" applyFont="1" applyFill="1" applyBorder="1" applyAlignment="1" applyProtection="1">
      <alignment horizontal="right"/>
    </xf>
    <xf numFmtId="164" fontId="8" fillId="0" borderId="17" xfId="39" applyNumberFormat="1" applyFont="1" applyFill="1" applyBorder="1" applyAlignment="1" applyProtection="1">
      <alignment horizontal="right"/>
    </xf>
    <xf numFmtId="164" fontId="8" fillId="0" borderId="76" xfId="39" applyNumberFormat="1" applyFont="1" applyFill="1" applyBorder="1" applyAlignment="1" applyProtection="1">
      <alignment horizontal="right"/>
    </xf>
    <xf numFmtId="164" fontId="8" fillId="0" borderId="13" xfId="39" applyNumberFormat="1" applyFont="1" applyFill="1" applyBorder="1" applyAlignment="1" applyProtection="1">
      <alignment horizontal="right"/>
    </xf>
    <xf numFmtId="164" fontId="8" fillId="0" borderId="4" xfId="39" applyNumberFormat="1" applyFont="1" applyFill="1" applyBorder="1" applyAlignment="1" applyProtection="1">
      <alignment horizontal="center"/>
    </xf>
    <xf numFmtId="164" fontId="15" fillId="0" borderId="16" xfId="39" applyNumberFormat="1" applyFont="1" applyFill="1" applyBorder="1" applyAlignment="1" applyProtection="1">
      <alignment horizontal="right" vertical="center"/>
    </xf>
    <xf numFmtId="164" fontId="15" fillId="0" borderId="45" xfId="39" applyNumberFormat="1" applyFont="1" applyFill="1" applyBorder="1" applyAlignment="1" applyProtection="1">
      <alignment horizontal="right"/>
    </xf>
    <xf numFmtId="164" fontId="15" fillId="0" borderId="65" xfId="39" applyNumberFormat="1" applyFont="1" applyFill="1" applyBorder="1" applyAlignment="1" applyProtection="1">
      <alignment horizontal="right"/>
    </xf>
    <xf numFmtId="164" fontId="15" fillId="0" borderId="16" xfId="39" quotePrefix="1" applyNumberFormat="1" applyFont="1" applyFill="1" applyBorder="1" applyAlignment="1" applyProtection="1">
      <alignment horizontal="center" vertical="center"/>
    </xf>
    <xf numFmtId="164" fontId="15" fillId="0" borderId="72" xfId="39" quotePrefix="1" applyNumberFormat="1" applyFont="1" applyFill="1" applyBorder="1" applyAlignment="1" applyProtection="1">
      <alignment horizontal="center"/>
    </xf>
    <xf numFmtId="164" fontId="15" fillId="0" borderId="53" xfId="39" quotePrefix="1" applyNumberFormat="1" applyFont="1" applyFill="1" applyBorder="1" applyAlignment="1" applyProtection="1">
      <alignment horizontal="center"/>
    </xf>
    <xf numFmtId="164" fontId="15" fillId="0" borderId="75" xfId="39" quotePrefix="1" applyNumberFormat="1" applyFont="1" applyFill="1" applyBorder="1" applyAlignment="1" applyProtection="1">
      <alignment horizontal="center"/>
    </xf>
    <xf numFmtId="164" fontId="15" fillId="0" borderId="55" xfId="39" quotePrefix="1" applyNumberFormat="1" applyFont="1" applyFill="1" applyBorder="1" applyAlignment="1" applyProtection="1">
      <alignment horizontal="center"/>
    </xf>
    <xf numFmtId="164" fontId="15" fillId="0" borderId="77" xfId="39" applyNumberFormat="1" applyFont="1" applyFill="1" applyBorder="1" applyAlignment="1" applyProtection="1">
      <alignment horizontal="right"/>
    </xf>
    <xf numFmtId="164" fontId="15" fillId="25" borderId="67" xfId="39" applyNumberFormat="1" applyFont="1" applyFill="1" applyBorder="1" applyAlignment="1" applyProtection="1">
      <alignment horizontal="right"/>
    </xf>
    <xf numFmtId="164" fontId="15" fillId="25" borderId="18" xfId="39" applyNumberFormat="1" applyFont="1" applyFill="1" applyBorder="1" applyAlignment="1" applyProtection="1">
      <alignment horizontal="right"/>
    </xf>
    <xf numFmtId="164" fontId="15" fillId="0" borderId="34" xfId="39" applyNumberFormat="1" applyFont="1" applyFill="1" applyBorder="1" applyAlignment="1" applyProtection="1">
      <alignment horizontal="right"/>
    </xf>
    <xf numFmtId="164" fontId="15" fillId="25" borderId="21" xfId="39" applyNumberFormat="1" applyFont="1" applyFill="1" applyBorder="1" applyAlignment="1" applyProtection="1">
      <alignment horizontal="right"/>
    </xf>
    <xf numFmtId="164" fontId="15" fillId="25" borderId="20" xfId="39" applyNumberFormat="1" applyFont="1" applyFill="1" applyBorder="1" applyAlignment="1" applyProtection="1">
      <alignment horizontal="right"/>
    </xf>
    <xf numFmtId="164" fontId="15" fillId="0" borderId="78" xfId="39" applyNumberFormat="1" applyFont="1" applyFill="1" applyBorder="1" applyAlignment="1" applyProtection="1">
      <alignment horizontal="right"/>
    </xf>
    <xf numFmtId="164" fontId="15" fillId="25" borderId="64" xfId="39" applyNumberFormat="1" applyFont="1" applyFill="1" applyBorder="1" applyAlignment="1" applyProtection="1">
      <alignment horizontal="right"/>
    </xf>
    <xf numFmtId="164" fontId="15" fillId="25" borderId="23" xfId="39" applyNumberFormat="1" applyFont="1" applyFill="1" applyBorder="1" applyAlignment="1" applyProtection="1">
      <alignment horizontal="right"/>
    </xf>
    <xf numFmtId="164" fontId="15" fillId="0" borderId="15" xfId="39" applyNumberFormat="1" applyFont="1" applyFill="1" applyBorder="1" applyAlignment="1" applyProtection="1">
      <alignment horizontal="right"/>
    </xf>
    <xf numFmtId="164" fontId="15" fillId="0" borderId="14" xfId="39" applyNumberFormat="1" applyFont="1" applyFill="1" applyBorder="1" applyAlignment="1" applyProtection="1"/>
    <xf numFmtId="164" fontId="15" fillId="0" borderId="13" xfId="39" applyNumberFormat="1" applyFont="1" applyFill="1" applyBorder="1" applyAlignment="1" applyProtection="1"/>
    <xf numFmtId="164" fontId="15" fillId="25" borderId="12" xfId="39" applyNumberFormat="1" applyFont="1" applyFill="1" applyBorder="1" applyAlignment="1" applyProtection="1">
      <alignment horizontal="right"/>
    </xf>
    <xf numFmtId="164" fontId="15" fillId="25" borderId="13" xfId="39" applyNumberFormat="1" applyFont="1" applyFill="1" applyBorder="1" applyAlignment="1" applyProtection="1"/>
    <xf numFmtId="164" fontId="15" fillId="0" borderId="4" xfId="39" applyNumberFormat="1" applyFont="1" applyFill="1" applyBorder="1" applyAlignment="1" applyProtection="1"/>
    <xf numFmtId="167" fontId="15" fillId="30" borderId="60" xfId="39" applyNumberFormat="1" applyFont="1" applyFill="1" applyBorder="1" applyAlignment="1" applyProtection="1">
      <alignment horizontal="right"/>
    </xf>
    <xf numFmtId="41" fontId="15" fillId="27" borderId="39" xfId="39" applyFont="1" applyFill="1" applyBorder="1" applyAlignment="1" applyProtection="1">
      <alignment horizontal="right"/>
      <protection locked="0"/>
    </xf>
    <xf numFmtId="41" fontId="15" fillId="27" borderId="25" xfId="39" applyFont="1" applyFill="1" applyBorder="1" applyAlignment="1" applyProtection="1">
      <alignment horizontal="right"/>
      <protection locked="0"/>
    </xf>
    <xf numFmtId="41" fontId="15" fillId="27" borderId="27" xfId="39" applyFont="1" applyFill="1" applyBorder="1" applyAlignment="1" applyProtection="1">
      <alignment horizontal="right"/>
      <protection locked="0"/>
    </xf>
    <xf numFmtId="167" fontId="15" fillId="30" borderId="55" xfId="39" applyNumberFormat="1" applyFont="1" applyFill="1" applyBorder="1" applyAlignment="1" applyProtection="1">
      <alignment horizontal="right"/>
    </xf>
    <xf numFmtId="41" fontId="15" fillId="27" borderId="40" xfId="39" applyFont="1" applyFill="1" applyBorder="1" applyAlignment="1" applyProtection="1">
      <alignment horizontal="right"/>
      <protection locked="0"/>
    </xf>
    <xf numFmtId="41" fontId="15" fillId="27" borderId="47" xfId="39" applyFont="1" applyFill="1" applyBorder="1" applyAlignment="1" applyProtection="1">
      <alignment horizontal="right"/>
      <protection locked="0"/>
    </xf>
    <xf numFmtId="41" fontId="15" fillId="27" borderId="29" xfId="39" applyFont="1" applyFill="1" applyBorder="1" applyAlignment="1" applyProtection="1">
      <alignment horizontal="right"/>
      <protection locked="0"/>
    </xf>
    <xf numFmtId="167" fontId="15" fillId="30" borderId="72" xfId="39" applyNumberFormat="1" applyFont="1" applyFill="1" applyBorder="1" applyAlignment="1" applyProtection="1">
      <alignment horizontal="right"/>
    </xf>
    <xf numFmtId="41" fontId="15" fillId="27" borderId="33" xfId="39" applyFont="1" applyFill="1" applyBorder="1" applyAlignment="1" applyProtection="1">
      <alignment horizontal="right"/>
      <protection locked="0"/>
    </xf>
    <xf numFmtId="41" fontId="15" fillId="27" borderId="67" xfId="39" applyFont="1" applyFill="1" applyBorder="1" applyAlignment="1" applyProtection="1">
      <alignment horizontal="right"/>
      <protection locked="0"/>
    </xf>
    <xf numFmtId="41" fontId="15" fillId="27" borderId="19" xfId="39" applyFont="1" applyFill="1" applyBorder="1" applyAlignment="1" applyProtection="1">
      <alignment horizontal="right"/>
      <protection locked="0"/>
    </xf>
    <xf numFmtId="41" fontId="15" fillId="27" borderId="4" xfId="39" applyFont="1" applyFill="1" applyBorder="1" applyAlignment="1" applyProtection="1">
      <alignment horizontal="right"/>
      <protection locked="0"/>
    </xf>
    <xf numFmtId="164" fontId="15" fillId="26" borderId="12" xfId="39" applyNumberFormat="1" applyFont="1" applyFill="1" applyBorder="1" applyAlignment="1" applyProtection="1">
      <alignment horizontal="right"/>
    </xf>
    <xf numFmtId="164" fontId="15" fillId="26" borderId="14" xfId="39" applyNumberFormat="1" applyFont="1" applyFill="1" applyBorder="1" applyAlignment="1" applyProtection="1">
      <alignment horizontal="right"/>
    </xf>
    <xf numFmtId="167" fontId="15" fillId="30" borderId="51" xfId="39" applyNumberFormat="1" applyFont="1" applyFill="1" applyBorder="1" applyAlignment="1" applyProtection="1">
      <alignment horizontal="right"/>
    </xf>
    <xf numFmtId="41" fontId="15" fillId="27" borderId="58" xfId="39" applyFont="1" applyFill="1" applyBorder="1" applyAlignment="1" applyProtection="1">
      <alignment horizontal="right"/>
      <protection locked="0"/>
    </xf>
    <xf numFmtId="41" fontId="15" fillId="27" borderId="81" xfId="39" applyFont="1" applyFill="1" applyBorder="1" applyAlignment="1" applyProtection="1">
      <alignment horizontal="right"/>
      <protection locked="0"/>
    </xf>
    <xf numFmtId="164" fontId="15" fillId="27" borderId="60" xfId="39" applyNumberFormat="1" applyFont="1" applyFill="1" applyBorder="1" applyAlignment="1" applyProtection="1">
      <alignment horizontal="right"/>
      <protection locked="0"/>
    </xf>
    <xf numFmtId="164" fontId="15" fillId="27" borderId="39" xfId="39" applyNumberFormat="1" applyFont="1" applyFill="1" applyBorder="1" applyAlignment="1" applyProtection="1">
      <alignment horizontal="right"/>
      <protection locked="0"/>
    </xf>
    <xf numFmtId="164" fontId="15" fillId="27" borderId="55" xfId="39" applyNumberFormat="1" applyFont="1" applyFill="1" applyBorder="1" applyAlignment="1" applyProtection="1">
      <alignment horizontal="right"/>
      <protection locked="0"/>
    </xf>
    <xf numFmtId="164" fontId="15" fillId="27" borderId="40" xfId="39" applyNumberFormat="1" applyFont="1" applyFill="1" applyBorder="1" applyAlignment="1" applyProtection="1">
      <alignment horizontal="right"/>
      <protection locked="0"/>
    </xf>
    <xf numFmtId="164" fontId="15" fillId="0" borderId="58" xfId="39" applyNumberFormat="1" applyFont="1" applyFill="1" applyBorder="1" applyAlignment="1" applyProtection="1">
      <alignment horizontal="right" vertical="center"/>
    </xf>
    <xf numFmtId="164" fontId="15" fillId="0" borderId="41" xfId="39" applyNumberFormat="1" applyFont="1" applyFill="1" applyBorder="1" applyAlignment="1" applyProtection="1">
      <alignment horizontal="right" vertical="center"/>
    </xf>
    <xf numFmtId="164" fontId="15" fillId="0" borderId="48" xfId="39" applyNumberFormat="1" applyFont="1" applyFill="1" applyBorder="1" applyAlignment="1" applyProtection="1">
      <alignment horizontal="right" vertical="center"/>
    </xf>
    <xf numFmtId="164" fontId="15" fillId="0" borderId="44" xfId="39" applyNumberFormat="1" applyFont="1" applyFill="1" applyBorder="1" applyAlignment="1" applyProtection="1">
      <alignment horizontal="right"/>
    </xf>
    <xf numFmtId="164" fontId="15" fillId="0" borderId="33" xfId="39" applyNumberFormat="1" applyFont="1" applyFill="1" applyBorder="1" applyAlignment="1" applyProtection="1">
      <alignment horizontal="right"/>
    </xf>
    <xf numFmtId="164" fontId="15" fillId="0" borderId="73" xfId="39" applyNumberFormat="1" applyFont="1" applyFill="1" applyBorder="1" applyAlignment="1" applyProtection="1">
      <alignment horizontal="right"/>
    </xf>
    <xf numFmtId="164" fontId="15" fillId="0" borderId="46" xfId="39" applyNumberFormat="1" applyFont="1" applyFill="1" applyBorder="1" applyAlignment="1" applyProtection="1">
      <alignment horizontal="right"/>
    </xf>
    <xf numFmtId="164" fontId="15" fillId="26" borderId="32" xfId="39" applyNumberFormat="1" applyFont="1" applyFill="1" applyBorder="1" applyAlignment="1" applyProtection="1">
      <alignment horizontal="right"/>
    </xf>
    <xf numFmtId="164" fontId="15" fillId="0" borderId="42" xfId="39" applyNumberFormat="1" applyFont="1" applyFill="1" applyBorder="1" applyAlignment="1" applyProtection="1">
      <alignment horizontal="right"/>
    </xf>
    <xf numFmtId="164" fontId="15" fillId="0" borderId="43" xfId="39" applyNumberFormat="1" applyFont="1" applyFill="1" applyBorder="1" applyAlignment="1" applyProtection="1">
      <alignment horizontal="right"/>
    </xf>
    <xf numFmtId="164" fontId="15" fillId="0" borderId="57" xfId="39" applyNumberFormat="1" applyFont="1" applyFill="1" applyBorder="1" applyAlignment="1" applyProtection="1">
      <alignment horizontal="right"/>
    </xf>
    <xf numFmtId="164" fontId="15" fillId="0" borderId="46" xfId="39" applyNumberFormat="1" applyFont="1" applyFill="1" applyBorder="1" applyAlignment="1" applyProtection="1">
      <alignment horizontal="right" vertical="center"/>
    </xf>
    <xf numFmtId="41" fontId="15" fillId="27" borderId="78" xfId="39" applyFont="1" applyFill="1" applyBorder="1" applyAlignment="1" applyProtection="1">
      <protection locked="0"/>
    </xf>
    <xf numFmtId="41" fontId="15" fillId="27" borderId="75" xfId="39" applyFont="1" applyFill="1" applyBorder="1" applyAlignment="1" applyProtection="1">
      <protection locked="0"/>
    </xf>
    <xf numFmtId="164" fontId="15" fillId="0" borderId="53" xfId="39" applyNumberFormat="1" applyFont="1" applyFill="1" applyBorder="1" applyAlignment="1" applyProtection="1"/>
    <xf numFmtId="41" fontId="15" fillId="27" borderId="25" xfId="39" applyFont="1" applyFill="1" applyBorder="1" applyAlignment="1" applyProtection="1">
      <protection locked="0"/>
    </xf>
    <xf numFmtId="41" fontId="15" fillId="27" borderId="64" xfId="39" applyFont="1" applyFill="1" applyBorder="1" applyAlignment="1" applyProtection="1">
      <protection locked="0"/>
    </xf>
    <xf numFmtId="41" fontId="15" fillId="27" borderId="60" xfId="39" applyFont="1" applyFill="1" applyBorder="1" applyAlignment="1" applyProtection="1">
      <protection locked="0"/>
    </xf>
    <xf numFmtId="41" fontId="15" fillId="27" borderId="55" xfId="39" applyFont="1" applyFill="1" applyBorder="1" applyAlignment="1" applyProtection="1">
      <protection locked="0"/>
    </xf>
    <xf numFmtId="41" fontId="15" fillId="27" borderId="16" xfId="39" applyFont="1" applyFill="1" applyBorder="1" applyAlignment="1" applyProtection="1">
      <protection locked="0"/>
    </xf>
    <xf numFmtId="164" fontId="15" fillId="0" borderId="73" xfId="40" applyNumberFormat="1" applyFont="1" applyFill="1" applyBorder="1" applyAlignment="1" applyProtection="1">
      <alignment horizontal="right"/>
    </xf>
    <xf numFmtId="41" fontId="15" fillId="27" borderId="50" xfId="40" applyFont="1" applyFill="1" applyBorder="1" applyAlignment="1" applyProtection="1">
      <protection locked="0"/>
    </xf>
    <xf numFmtId="164" fontId="15" fillId="0" borderId="53" xfId="40" applyNumberFormat="1" applyFont="1" applyFill="1" applyBorder="1" applyAlignment="1" applyProtection="1">
      <alignment horizontal="right"/>
    </xf>
    <xf numFmtId="41" fontId="15" fillId="27" borderId="22" xfId="40" applyFont="1" applyFill="1" applyBorder="1" applyAlignment="1" applyProtection="1">
      <protection locked="0"/>
    </xf>
    <xf numFmtId="164" fontId="15" fillId="0" borderId="16" xfId="40" applyNumberFormat="1" applyFont="1" applyFill="1" applyBorder="1" applyAlignment="1" applyProtection="1">
      <alignment horizontal="right"/>
    </xf>
    <xf numFmtId="41" fontId="15" fillId="26" borderId="28" xfId="40" applyFont="1" applyFill="1" applyBorder="1" applyAlignment="1" applyProtection="1"/>
    <xf numFmtId="41" fontId="15" fillId="26" borderId="29" xfId="40" applyFont="1" applyFill="1" applyBorder="1" applyAlignment="1" applyProtection="1"/>
    <xf numFmtId="41" fontId="15" fillId="27" borderId="32" xfId="40" applyFont="1" applyFill="1" applyBorder="1" applyAlignment="1" applyProtection="1">
      <protection locked="0"/>
    </xf>
    <xf numFmtId="41" fontId="15" fillId="27" borderId="0" xfId="39" applyFont="1" applyFill="1" applyBorder="1" applyAlignment="1" applyProtection="1">
      <protection locked="0"/>
    </xf>
    <xf numFmtId="41" fontId="15" fillId="27" borderId="58" xfId="39" applyFont="1" applyFill="1" applyBorder="1" applyAlignment="1" applyProtection="1">
      <protection locked="0"/>
    </xf>
    <xf numFmtId="41" fontId="15" fillId="27" borderId="41" xfId="39" applyFont="1" applyFill="1" applyBorder="1" applyAlignment="1" applyProtection="1">
      <protection locked="0"/>
    </xf>
    <xf numFmtId="41" fontId="15" fillId="27" borderId="81" xfId="39" applyFont="1" applyFill="1" applyBorder="1" applyAlignment="1" applyProtection="1">
      <protection locked="0"/>
    </xf>
    <xf numFmtId="41" fontId="15" fillId="27" borderId="72" xfId="39" applyFont="1" applyFill="1" applyBorder="1" applyAlignment="1" applyProtection="1">
      <protection locked="0"/>
    </xf>
    <xf numFmtId="41" fontId="15" fillId="27" borderId="54" xfId="39" applyFont="1" applyFill="1" applyBorder="1" applyAlignment="1" applyProtection="1">
      <protection locked="0"/>
    </xf>
    <xf numFmtId="41" fontId="15" fillId="27" borderId="20" xfId="39" applyFont="1" applyFill="1" applyBorder="1" applyAlignment="1" applyProtection="1">
      <protection locked="0"/>
    </xf>
    <xf numFmtId="41" fontId="15" fillId="27" borderId="21" xfId="39" applyFont="1" applyFill="1" applyBorder="1" applyAlignment="1" applyProtection="1">
      <protection locked="0"/>
    </xf>
    <xf numFmtId="41" fontId="15" fillId="27" borderId="22" xfId="39" applyFont="1" applyFill="1" applyBorder="1" applyAlignment="1" applyProtection="1">
      <protection locked="0"/>
    </xf>
    <xf numFmtId="41" fontId="15" fillId="27" borderId="53" xfId="39" applyFont="1" applyFill="1" applyBorder="1" applyAlignment="1" applyProtection="1">
      <protection locked="0"/>
    </xf>
    <xf numFmtId="41" fontId="15" fillId="27" borderId="79" xfId="39" applyFont="1" applyFill="1" applyBorder="1" applyAlignment="1" applyProtection="1">
      <protection locked="0"/>
    </xf>
    <xf numFmtId="41" fontId="15" fillId="27" borderId="30" xfId="39" applyFont="1" applyFill="1" applyBorder="1" applyAlignment="1" applyProtection="1">
      <protection locked="0"/>
    </xf>
    <xf numFmtId="41" fontId="15" fillId="27" borderId="31" xfId="39" applyFont="1" applyFill="1" applyBorder="1" applyAlignment="1" applyProtection="1">
      <protection locked="0"/>
    </xf>
    <xf numFmtId="41" fontId="15" fillId="27" borderId="32" xfId="39" applyFont="1" applyFill="1" applyBorder="1" applyAlignment="1" applyProtection="1">
      <protection locked="0"/>
    </xf>
    <xf numFmtId="164" fontId="15" fillId="27" borderId="51" xfId="32" applyNumberFormat="1" applyFont="1" applyFill="1" applyBorder="1" applyAlignment="1" applyProtection="1">
      <protection locked="0"/>
    </xf>
    <xf numFmtId="164" fontId="15" fillId="27" borderId="42" xfId="32" applyNumberFormat="1" applyFont="1" applyFill="1" applyBorder="1" applyAlignment="1" applyProtection="1">
      <protection locked="0"/>
    </xf>
    <xf numFmtId="164" fontId="15" fillId="27" borderId="53" xfId="32" applyNumberFormat="1" applyFont="1" applyFill="1" applyBorder="1" applyAlignment="1" applyProtection="1">
      <protection locked="0"/>
    </xf>
    <xf numFmtId="164" fontId="15" fillId="27" borderId="35" xfId="32" applyNumberFormat="1" applyFont="1" applyFill="1" applyBorder="1" applyAlignment="1" applyProtection="1">
      <protection locked="0"/>
    </xf>
    <xf numFmtId="164" fontId="15" fillId="27" borderId="55" xfId="32" applyNumberFormat="1" applyFont="1" applyFill="1" applyBorder="1" applyAlignment="1" applyProtection="1">
      <protection locked="0"/>
    </xf>
    <xf numFmtId="164" fontId="15" fillId="27" borderId="40" xfId="32" applyNumberFormat="1" applyFont="1" applyFill="1" applyBorder="1" applyAlignment="1" applyProtection="1">
      <protection locked="0"/>
    </xf>
    <xf numFmtId="164" fontId="15" fillId="0" borderId="60" xfId="56" applyNumberFormat="1" applyFont="1" applyFill="1" applyBorder="1" applyAlignment="1" applyProtection="1"/>
    <xf numFmtId="164" fontId="15" fillId="27" borderId="39" xfId="32" applyNumberFormat="1" applyFont="1" applyFill="1" applyBorder="1" applyAlignment="1" applyProtection="1">
      <protection locked="0"/>
    </xf>
    <xf numFmtId="164" fontId="15" fillId="0" borderId="55" xfId="56" applyNumberFormat="1" applyFont="1" applyFill="1" applyBorder="1" applyAlignment="1" applyProtection="1"/>
    <xf numFmtId="164" fontId="15" fillId="0" borderId="72" xfId="56" applyNumberFormat="1" applyFont="1" applyFill="1" applyBorder="1" applyAlignment="1" applyProtection="1"/>
    <xf numFmtId="164" fontId="15" fillId="27" borderId="33" xfId="32" applyNumberFormat="1" applyFont="1" applyFill="1" applyBorder="1" applyAlignment="1" applyProtection="1">
      <protection locked="0"/>
    </xf>
    <xf numFmtId="164" fontId="15" fillId="0" borderId="53" xfId="56" applyNumberFormat="1" applyFont="1" applyFill="1" applyBorder="1" applyAlignment="1" applyProtection="1"/>
    <xf numFmtId="164" fontId="15" fillId="27" borderId="60" xfId="32" applyNumberFormat="1" applyFont="1" applyFill="1" applyBorder="1" applyAlignment="1" applyProtection="1">
      <protection locked="0"/>
    </xf>
    <xf numFmtId="164" fontId="15" fillId="0" borderId="75" xfId="56" applyNumberFormat="1" applyFont="1" applyFill="1" applyBorder="1" applyAlignment="1" applyProtection="1"/>
    <xf numFmtId="164" fontId="15" fillId="0" borderId="4" xfId="56" applyNumberFormat="1" applyFont="1" applyFill="1" applyBorder="1" applyAlignment="1" applyProtection="1"/>
    <xf numFmtId="164" fontId="15" fillId="27" borderId="16" xfId="32" applyNumberFormat="1" applyFont="1" applyFill="1" applyBorder="1" applyAlignment="1" applyProtection="1">
      <protection locked="0"/>
    </xf>
    <xf numFmtId="164" fontId="15" fillId="26" borderId="73" xfId="56" applyNumberFormat="1" applyFont="1" applyFill="1" applyBorder="1" applyAlignment="1" applyProtection="1"/>
    <xf numFmtId="164" fontId="15" fillId="26" borderId="11" xfId="56" applyNumberFormat="1" applyFont="1" applyFill="1" applyBorder="1" applyAlignment="1" applyProtection="1"/>
    <xf numFmtId="164" fontId="15" fillId="26" borderId="38" xfId="56" applyNumberFormat="1" applyFont="1" applyFill="1" applyBorder="1" applyAlignment="1" applyProtection="1"/>
    <xf numFmtId="164" fontId="15" fillId="27" borderId="4" xfId="32" applyNumberFormat="1" applyFont="1" applyFill="1" applyBorder="1" applyAlignment="1" applyProtection="1">
      <protection locked="0"/>
    </xf>
    <xf numFmtId="164" fontId="15" fillId="26" borderId="46" xfId="56" applyNumberFormat="1" applyFont="1" applyFill="1" applyBorder="1" applyAlignment="1" applyProtection="1"/>
    <xf numFmtId="164" fontId="15" fillId="26" borderId="0" xfId="56" applyNumberFormat="1" applyFont="1" applyFill="1" applyBorder="1" applyAlignment="1" applyProtection="1"/>
    <xf numFmtId="164" fontId="15" fillId="26" borderId="42" xfId="56" applyNumberFormat="1" applyFont="1" applyFill="1" applyBorder="1" applyAlignment="1" applyProtection="1"/>
    <xf numFmtId="164" fontId="15" fillId="26" borderId="44" xfId="56" applyNumberFormat="1" applyFont="1" applyFill="1" applyBorder="1" applyAlignment="1" applyProtection="1"/>
    <xf numFmtId="164" fontId="15" fillId="26" borderId="79" xfId="56" applyNumberFormat="1" applyFont="1" applyFill="1" applyBorder="1" applyAlignment="1" applyProtection="1"/>
    <xf numFmtId="164" fontId="15" fillId="26" borderId="45" xfId="56" applyNumberFormat="1" applyFont="1" applyFill="1" applyBorder="1" applyAlignment="1" applyProtection="1"/>
    <xf numFmtId="0" fontId="5" fillId="0" borderId="0" xfId="56" applyNumberFormat="1" applyFont="1" applyFill="1" applyBorder="1" applyAlignment="1" applyProtection="1">
      <alignment wrapText="1"/>
    </xf>
    <xf numFmtId="0" fontId="5" fillId="0" borderId="4" xfId="56" applyNumberFormat="1" applyFont="1" applyFill="1" applyBorder="1" applyAlignment="1" applyProtection="1">
      <alignment wrapText="1"/>
    </xf>
    <xf numFmtId="0" fontId="5" fillId="0" borderId="12" xfId="56" applyNumberFormat="1" applyFont="1" applyFill="1" applyBorder="1" applyAlignment="1" applyProtection="1">
      <alignment horizontal="center" vertical="center" wrapText="1"/>
    </xf>
    <xf numFmtId="0" fontId="5" fillId="0" borderId="14" xfId="56" applyNumberFormat="1" applyFont="1" applyFill="1" applyBorder="1" applyAlignment="1" applyProtection="1">
      <alignment horizontal="center" vertical="center" wrapText="1"/>
    </xf>
    <xf numFmtId="0" fontId="5" fillId="0" borderId="12" xfId="56" applyNumberFormat="1" applyFont="1" applyFill="1" applyBorder="1" applyAlignment="1" applyProtection="1">
      <alignment horizontal="center" vertical="center"/>
    </xf>
    <xf numFmtId="0" fontId="5" fillId="0" borderId="14" xfId="56" applyNumberFormat="1" applyFont="1" applyFill="1" applyBorder="1" applyAlignment="1" applyProtection="1">
      <alignment horizontal="center" vertical="center"/>
    </xf>
    <xf numFmtId="164" fontId="15" fillId="0" borderId="81" xfId="39" applyNumberFormat="1" applyFont="1" applyFill="1" applyBorder="1" applyAlignment="1" applyProtection="1">
      <alignment horizontal="right" vertical="center"/>
    </xf>
    <xf numFmtId="164" fontId="15" fillId="26" borderId="64" xfId="39" applyNumberFormat="1" applyFont="1" applyFill="1" applyBorder="1" applyAlignment="1" applyProtection="1">
      <alignment horizontal="right"/>
    </xf>
    <xf numFmtId="164" fontId="15" fillId="26" borderId="24" xfId="39" applyNumberFormat="1" applyFont="1" applyFill="1" applyBorder="1" applyAlignment="1" applyProtection="1">
      <alignment horizontal="right"/>
    </xf>
    <xf numFmtId="164" fontId="15" fillId="26" borderId="58" xfId="39" applyNumberFormat="1" applyFont="1" applyFill="1" applyBorder="1" applyAlignment="1" applyProtection="1">
      <alignment horizontal="right"/>
    </xf>
    <xf numFmtId="164" fontId="15" fillId="26" borderId="30" xfId="39" applyNumberFormat="1" applyFont="1" applyFill="1" applyBorder="1" applyAlignment="1" applyProtection="1">
      <alignment horizontal="right"/>
    </xf>
    <xf numFmtId="165" fontId="5" fillId="0" borderId="12" xfId="38" applyNumberFormat="1" applyFont="1" applyBorder="1" applyAlignment="1">
      <alignment horizontal="center" vertical="center"/>
    </xf>
    <xf numFmtId="165" fontId="5" fillId="0" borderId="14" xfId="38" applyNumberFormat="1" applyFont="1" applyFill="1" applyBorder="1" applyAlignment="1" applyProtection="1">
      <alignment horizontal="center" vertical="center" wrapText="1"/>
    </xf>
    <xf numFmtId="41" fontId="15" fillId="27" borderId="27" xfId="39" applyFont="1" applyFill="1" applyBorder="1" applyAlignment="1" applyProtection="1">
      <protection locked="0"/>
    </xf>
    <xf numFmtId="41" fontId="15" fillId="27" borderId="24" xfId="39" applyFont="1" applyFill="1" applyBorder="1" applyAlignment="1" applyProtection="1">
      <protection locked="0"/>
    </xf>
    <xf numFmtId="165" fontId="5" fillId="0" borderId="12" xfId="38" applyNumberFormat="1" applyFont="1" applyFill="1" applyBorder="1" applyAlignment="1" applyProtection="1">
      <alignment horizontal="center" vertical="center" wrapText="1"/>
    </xf>
    <xf numFmtId="0" fontId="5" fillId="0" borderId="37" xfId="53" applyNumberFormat="1" applyFont="1" applyFill="1" applyBorder="1" applyAlignment="1" applyProtection="1">
      <alignment horizontal="center" vertical="center" wrapText="1"/>
    </xf>
    <xf numFmtId="0" fontId="5" fillId="0" borderId="13" xfId="57" applyNumberFormat="1" applyFont="1" applyFill="1" applyBorder="1" applyAlignment="1" applyProtection="1">
      <alignment horizontal="center" vertical="center" wrapText="1"/>
    </xf>
    <xf numFmtId="0" fontId="5" fillId="0" borderId="14" xfId="57" applyNumberFormat="1" applyFont="1" applyFill="1" applyBorder="1" applyAlignment="1" applyProtection="1">
      <alignment horizontal="center" vertical="center" wrapText="1"/>
    </xf>
    <xf numFmtId="164" fontId="15" fillId="22" borderId="47" xfId="40" applyNumberFormat="1" applyFont="1" applyFill="1" applyBorder="1" applyAlignment="1" applyProtection="1">
      <alignment horizontal="right"/>
      <protection locked="0"/>
    </xf>
    <xf numFmtId="164" fontId="15" fillId="22" borderId="28" xfId="40" applyNumberFormat="1" applyFont="1" applyFill="1" applyBorder="1" applyAlignment="1" applyProtection="1">
      <alignment horizontal="right"/>
      <protection locked="0"/>
    </xf>
    <xf numFmtId="164" fontId="5" fillId="0" borderId="48" xfId="56" applyNumberFormat="1" applyFont="1" applyFill="1" applyBorder="1" applyAlignment="1" applyProtection="1">
      <alignment wrapText="1"/>
    </xf>
    <xf numFmtId="164" fontId="15" fillId="0" borderId="48" xfId="56" applyNumberFormat="1" applyFont="1" applyFill="1" applyBorder="1" applyAlignment="1" applyProtection="1"/>
    <xf numFmtId="164" fontId="15" fillId="27" borderId="48" xfId="32" applyNumberFormat="1" applyFont="1" applyFill="1" applyBorder="1" applyAlignment="1" applyProtection="1">
      <protection locked="0"/>
    </xf>
    <xf numFmtId="164" fontId="15" fillId="27" borderId="75" xfId="32" applyNumberFormat="1" applyFont="1" applyFill="1" applyBorder="1" applyAlignment="1" applyProtection="1">
      <protection locked="0"/>
    </xf>
    <xf numFmtId="41" fontId="15" fillId="27" borderId="4" xfId="39" applyFont="1" applyFill="1" applyBorder="1" applyAlignment="1" applyProtection="1">
      <protection locked="0"/>
    </xf>
    <xf numFmtId="1" fontId="15" fillId="27" borderId="40" xfId="44" applyNumberFormat="1" applyFont="1" applyFill="1" applyBorder="1" applyAlignment="1" applyProtection="1">
      <protection locked="0"/>
    </xf>
    <xf numFmtId="0" fontId="38" fillId="0" borderId="0" xfId="56" applyNumberFormat="1" applyFont="1" applyFill="1" applyAlignment="1" applyProtection="1"/>
    <xf numFmtId="0" fontId="37" fillId="0" borderId="0" xfId="56" applyNumberFormat="1" applyFont="1" applyFill="1" applyAlignment="1" applyProtection="1"/>
    <xf numFmtId="0" fontId="5" fillId="0" borderId="0" xfId="57" applyNumberFormat="1" applyFont="1" applyFill="1" applyAlignment="1" applyProtection="1">
      <alignment wrapText="1"/>
    </xf>
    <xf numFmtId="0" fontId="9" fillId="30" borderId="0" xfId="1" applyFont="1" applyFill="1"/>
    <xf numFmtId="0" fontId="5" fillId="30" borderId="0" xfId="56" applyNumberFormat="1" applyFont="1" applyFill="1" applyAlignment="1" applyProtection="1"/>
    <xf numFmtId="0" fontId="5" fillId="30" borderId="0" xfId="56" applyNumberFormat="1" applyFont="1" applyFill="1" applyAlignment="1" applyProtection="1">
      <protection locked="0"/>
    </xf>
    <xf numFmtId="0" fontId="5" fillId="30" borderId="0" xfId="57" applyNumberFormat="1" applyFont="1" applyFill="1" applyAlignment="1" applyProtection="1"/>
    <xf numFmtId="0" fontId="5" fillId="30" borderId="0" xfId="57" applyNumberFormat="1" applyFont="1" applyFill="1" applyAlignment="1" applyProtection="1">
      <alignment wrapText="1"/>
    </xf>
    <xf numFmtId="0" fontId="5" fillId="0" borderId="38" xfId="56" applyNumberFormat="1" applyFont="1" applyFill="1" applyBorder="1" applyAlignment="1" applyProtection="1">
      <alignment horizontal="center" vertical="center" wrapText="1"/>
    </xf>
    <xf numFmtId="164" fontId="15" fillId="0" borderId="33" xfId="39" quotePrefix="1" applyNumberFormat="1" applyFont="1" applyFill="1" applyBorder="1" applyAlignment="1" applyProtection="1">
      <alignment horizontal="center"/>
    </xf>
    <xf numFmtId="164" fontId="15" fillId="0" borderId="35" xfId="39" quotePrefix="1" applyNumberFormat="1" applyFont="1" applyFill="1" applyBorder="1" applyAlignment="1" applyProtection="1">
      <alignment horizontal="center"/>
    </xf>
    <xf numFmtId="164" fontId="15" fillId="0" borderId="36" xfId="39" quotePrefix="1" applyNumberFormat="1" applyFont="1" applyFill="1" applyBorder="1" applyAlignment="1" applyProtection="1">
      <alignment horizontal="center"/>
    </xf>
    <xf numFmtId="164" fontId="15" fillId="0" borderId="40" xfId="39" quotePrefix="1" applyNumberFormat="1" applyFont="1" applyFill="1" applyBorder="1" applyAlignment="1" applyProtection="1">
      <alignment horizontal="center"/>
    </xf>
    <xf numFmtId="0" fontId="5" fillId="0" borderId="11" xfId="56" applyNumberFormat="1" applyFont="1" applyFill="1" applyBorder="1" applyAlignment="1" applyProtection="1">
      <alignment horizontal="center" vertical="center" wrapText="1"/>
    </xf>
    <xf numFmtId="164" fontId="15" fillId="26" borderId="41" xfId="39" applyNumberFormat="1" applyFont="1" applyFill="1" applyBorder="1" applyAlignment="1" applyProtection="1"/>
    <xf numFmtId="164" fontId="15" fillId="26" borderId="21" xfId="39" applyNumberFormat="1" applyFont="1" applyFill="1" applyBorder="1" applyAlignment="1" applyProtection="1"/>
    <xf numFmtId="164" fontId="15" fillId="26" borderId="49" xfId="39" applyNumberFormat="1" applyFont="1" applyFill="1" applyBorder="1" applyAlignment="1" applyProtection="1">
      <alignment horizontal="right"/>
    </xf>
    <xf numFmtId="164" fontId="15" fillId="26" borderId="50" xfId="39" applyNumberFormat="1" applyFont="1" applyFill="1" applyBorder="1" applyAlignment="1" applyProtection="1">
      <alignment horizontal="right"/>
    </xf>
    <xf numFmtId="164" fontId="15" fillId="26" borderId="20" xfId="39" applyNumberFormat="1" applyFont="1" applyFill="1" applyBorder="1" applyAlignment="1" applyProtection="1"/>
    <xf numFmtId="164" fontId="15" fillId="26" borderId="22" xfId="39" applyNumberFormat="1" applyFont="1" applyFill="1" applyBorder="1" applyAlignment="1" applyProtection="1"/>
    <xf numFmtId="164" fontId="15" fillId="26" borderId="58" xfId="39" applyNumberFormat="1" applyFont="1" applyFill="1" applyBorder="1" applyAlignment="1" applyProtection="1"/>
    <xf numFmtId="164" fontId="15" fillId="26" borderId="81" xfId="39" applyNumberFormat="1" applyFont="1" applyFill="1" applyBorder="1" applyAlignment="1" applyProtection="1"/>
    <xf numFmtId="164" fontId="15" fillId="26" borderId="30" xfId="39" applyNumberFormat="1" applyFont="1" applyFill="1" applyBorder="1" applyAlignment="1" applyProtection="1"/>
    <xf numFmtId="164" fontId="15" fillId="26" borderId="31" xfId="39" applyNumberFormat="1" applyFont="1" applyFill="1" applyBorder="1" applyAlignment="1" applyProtection="1"/>
    <xf numFmtId="164" fontId="15" fillId="26" borderId="32" xfId="39" applyNumberFormat="1" applyFont="1" applyFill="1" applyBorder="1" applyAlignment="1" applyProtection="1"/>
    <xf numFmtId="164" fontId="15" fillId="0" borderId="4" xfId="39" quotePrefix="1" applyNumberFormat="1" applyFont="1" applyFill="1" applyBorder="1" applyAlignment="1" applyProtection="1">
      <alignment horizontal="center" vertical="center"/>
    </xf>
    <xf numFmtId="164" fontId="15" fillId="0" borderId="48" xfId="39" quotePrefix="1" applyNumberFormat="1" applyFont="1" applyFill="1" applyBorder="1" applyAlignment="1" applyProtection="1">
      <alignment horizontal="center"/>
    </xf>
    <xf numFmtId="1" fontId="18" fillId="0" borderId="0" xfId="56" applyNumberFormat="1" applyFont="1" applyFill="1" applyAlignment="1" applyProtection="1"/>
    <xf numFmtId="164" fontId="5" fillId="26" borderId="4" xfId="56" applyNumberFormat="1" applyFont="1" applyFill="1" applyBorder="1" applyAlignment="1" applyProtection="1">
      <alignment horizontal="center" vertical="center"/>
    </xf>
    <xf numFmtId="0" fontId="39" fillId="0" borderId="0" xfId="56" applyNumberFormat="1" applyFont="1" applyFill="1" applyAlignment="1" applyProtection="1"/>
    <xf numFmtId="0" fontId="18" fillId="0" borderId="0" xfId="57" applyNumberFormat="1" applyFont="1" applyFill="1" applyAlignment="1" applyProtection="1"/>
    <xf numFmtId="0" fontId="7" fillId="0" borderId="0" xfId="1" applyFont="1"/>
    <xf numFmtId="0" fontId="18" fillId="0" borderId="0" xfId="56" applyNumberFormat="1" applyFont="1" applyFill="1" applyAlignment="1" applyProtection="1"/>
    <xf numFmtId="41" fontId="18" fillId="0" borderId="46" xfId="39" applyFont="1" applyFill="1" applyBorder="1" applyAlignment="1" applyProtection="1">
      <alignment horizontal="right"/>
      <protection locked="0"/>
    </xf>
    <xf numFmtId="164" fontId="18" fillId="0" borderId="0" xfId="39" applyNumberFormat="1" applyFont="1" applyFill="1" applyBorder="1" applyAlignment="1" applyProtection="1">
      <alignment horizontal="right"/>
    </xf>
    <xf numFmtId="1" fontId="12" fillId="0" borderId="0" xfId="56" applyNumberFormat="1" applyFont="1" applyFill="1" applyAlignment="1" applyProtection="1"/>
    <xf numFmtId="0" fontId="18" fillId="0" borderId="0" xfId="1" applyFont="1"/>
    <xf numFmtId="0" fontId="18" fillId="0" borderId="0" xfId="54" applyNumberFormat="1" applyFont="1" applyFill="1" applyBorder="1" applyAlignment="1" applyProtection="1"/>
    <xf numFmtId="0" fontId="40" fillId="0" borderId="0" xfId="1" applyFont="1"/>
    <xf numFmtId="0" fontId="18" fillId="0" borderId="0" xfId="58" applyNumberFormat="1" applyFont="1" applyFill="1" applyAlignment="1" applyProtection="1"/>
    <xf numFmtId="0" fontId="5" fillId="0" borderId="64" xfId="56" applyNumberFormat="1" applyFont="1" applyFill="1" applyBorder="1" applyAlignment="1" applyProtection="1">
      <alignment horizontal="center" vertical="center"/>
    </xf>
    <xf numFmtId="164" fontId="15" fillId="0" borderId="0" xfId="39" applyNumberFormat="1" applyFont="1" applyFill="1" applyBorder="1" applyAlignment="1" applyProtection="1"/>
    <xf numFmtId="0" fontId="40" fillId="0" borderId="0" xfId="1" applyFont="1" applyFill="1" applyBorder="1"/>
    <xf numFmtId="0" fontId="5" fillId="0" borderId="0" xfId="59" applyFont="1" applyFill="1" applyBorder="1" applyProtection="1"/>
    <xf numFmtId="0" fontId="5" fillId="0" borderId="0" xfId="56" quotePrefix="1" applyNumberFormat="1" applyFont="1" applyFill="1" applyBorder="1" applyAlignment="1" applyProtection="1">
      <alignment horizontal="left"/>
    </xf>
    <xf numFmtId="164" fontId="15" fillId="0" borderId="0" xfId="39" quotePrefix="1" applyNumberFormat="1" applyFont="1" applyFill="1" applyBorder="1" applyAlignment="1" applyProtection="1">
      <alignment horizontal="center"/>
    </xf>
    <xf numFmtId="0" fontId="5" fillId="0" borderId="0" xfId="59" applyFont="1" applyFill="1" applyProtection="1"/>
    <xf numFmtId="0" fontId="5" fillId="25" borderId="0" xfId="57" applyNumberFormat="1" applyFont="1" applyFill="1" applyAlignment="1" applyProtection="1"/>
    <xf numFmtId="0" fontId="5" fillId="0" borderId="0" xfId="1" applyFont="1" applyFill="1" applyAlignment="1" applyProtection="1">
      <alignment wrapText="1"/>
    </xf>
    <xf numFmtId="0" fontId="5" fillId="0" borderId="78" xfId="56" applyNumberFormat="1" applyFont="1" applyFill="1" applyBorder="1" applyAlignment="1" applyProtection="1">
      <alignment horizontal="left"/>
    </xf>
    <xf numFmtId="0" fontId="5" fillId="0" borderId="63" xfId="56" quotePrefix="1" applyNumberFormat="1" applyFont="1" applyFill="1" applyBorder="1" applyAlignment="1" applyProtection="1">
      <alignment horizontal="left"/>
    </xf>
    <xf numFmtId="164" fontId="15" fillId="30" borderId="48" xfId="39" applyNumberFormat="1" applyFont="1" applyFill="1" applyBorder="1" applyAlignment="1" applyProtection="1">
      <alignment horizontal="right"/>
    </xf>
    <xf numFmtId="164" fontId="15" fillId="30" borderId="38" xfId="39" applyNumberFormat="1" applyFont="1" applyFill="1" applyBorder="1" applyAlignment="1" applyProtection="1">
      <alignment horizontal="right"/>
    </xf>
    <xf numFmtId="164" fontId="15" fillId="30" borderId="11" xfId="39" applyNumberFormat="1" applyFont="1" applyFill="1" applyBorder="1" applyAlignment="1" applyProtection="1">
      <alignment horizontal="right"/>
    </xf>
    <xf numFmtId="164" fontId="15" fillId="30" borderId="37" xfId="39" applyNumberFormat="1" applyFont="1" applyFill="1" applyBorder="1" applyAlignment="1" applyProtection="1">
      <alignment horizontal="right"/>
    </xf>
    <xf numFmtId="164" fontId="15" fillId="30" borderId="48" xfId="39" applyNumberFormat="1" applyFont="1" applyFill="1" applyBorder="1" applyAlignment="1" applyProtection="1">
      <alignment horizontal="center"/>
    </xf>
    <xf numFmtId="0" fontId="10" fillId="30" borderId="15" xfId="56" applyNumberFormat="1" applyFont="1" applyFill="1" applyBorder="1" applyAlignment="1" applyProtection="1"/>
    <xf numFmtId="0" fontId="10" fillId="30" borderId="17" xfId="56" quotePrefix="1" applyNumberFormat="1" applyFont="1" applyFill="1" applyBorder="1" applyAlignment="1" applyProtection="1"/>
    <xf numFmtId="164" fontId="15" fillId="0" borderId="40" xfId="56" applyNumberFormat="1" applyFont="1" applyFill="1" applyBorder="1" applyAlignment="1" applyProtection="1"/>
    <xf numFmtId="164" fontId="15" fillId="27" borderId="38" xfId="32" applyNumberFormat="1" applyFont="1" applyFill="1" applyBorder="1" applyAlignment="1" applyProtection="1">
      <protection locked="0"/>
    </xf>
    <xf numFmtId="164" fontId="15" fillId="27" borderId="36" xfId="32" applyNumberFormat="1" applyFont="1" applyFill="1" applyBorder="1" applyAlignment="1" applyProtection="1">
      <protection locked="0"/>
    </xf>
    <xf numFmtId="164" fontId="15" fillId="27" borderId="17" xfId="32" applyNumberFormat="1" applyFont="1" applyFill="1" applyBorder="1" applyAlignment="1" applyProtection="1">
      <protection locked="0"/>
    </xf>
    <xf numFmtId="164" fontId="15" fillId="26" borderId="48" xfId="56" applyNumberFormat="1" applyFont="1" applyFill="1" applyBorder="1" applyAlignment="1" applyProtection="1"/>
    <xf numFmtId="164" fontId="15" fillId="26" borderId="4" xfId="56" applyNumberFormat="1" applyFont="1" applyFill="1" applyBorder="1" applyAlignment="1" applyProtection="1"/>
    <xf numFmtId="164" fontId="15" fillId="26" borderId="51" xfId="56" applyNumberFormat="1" applyFont="1" applyFill="1" applyBorder="1" applyAlignment="1" applyProtection="1"/>
    <xf numFmtId="164" fontId="15" fillId="26" borderId="60" xfId="56" applyNumberFormat="1" applyFont="1" applyFill="1" applyBorder="1" applyAlignment="1" applyProtection="1"/>
    <xf numFmtId="164" fontId="15" fillId="26" borderId="53" xfId="56" applyNumberFormat="1" applyFont="1" applyFill="1" applyBorder="1" applyAlignment="1" applyProtection="1"/>
    <xf numFmtId="164" fontId="15" fillId="26" borderId="55" xfId="56" applyNumberFormat="1" applyFont="1" applyFill="1" applyBorder="1" applyAlignment="1" applyProtection="1"/>
    <xf numFmtId="0" fontId="6" fillId="0" borderId="0" xfId="1" applyFont="1"/>
    <xf numFmtId="164" fontId="17" fillId="0" borderId="0" xfId="56" applyNumberFormat="1" applyFont="1" applyFill="1" applyAlignment="1" applyProtection="1"/>
    <xf numFmtId="167" fontId="17" fillId="0" borderId="0" xfId="56" applyNumberFormat="1" applyFont="1" applyFill="1" applyAlignment="1" applyProtection="1"/>
    <xf numFmtId="41" fontId="17" fillId="0" borderId="0" xfId="56" applyNumberFormat="1" applyFont="1" applyFill="1" applyAlignment="1" applyProtection="1"/>
    <xf numFmtId="41" fontId="15" fillId="30" borderId="43" xfId="39" applyFont="1" applyFill="1" applyBorder="1" applyAlignment="1" applyProtection="1">
      <alignment horizontal="right"/>
    </xf>
    <xf numFmtId="164" fontId="5" fillId="0" borderId="55" xfId="56" applyNumberFormat="1" applyFont="1" applyFill="1" applyBorder="1" applyAlignment="1" applyProtection="1">
      <alignment wrapText="1"/>
    </xf>
    <xf numFmtId="164" fontId="5" fillId="0" borderId="60" xfId="56" applyNumberFormat="1" applyFont="1" applyFill="1" applyBorder="1" applyAlignment="1" applyProtection="1">
      <alignment wrapText="1"/>
    </xf>
    <xf numFmtId="0" fontId="5" fillId="0" borderId="15" xfId="56" applyNumberFormat="1" applyFont="1" applyFill="1" applyBorder="1" applyAlignment="1" applyProtection="1">
      <alignment horizontal="center" vertical="center" wrapText="1"/>
    </xf>
    <xf numFmtId="0" fontId="5" fillId="0" borderId="17" xfId="56" applyNumberFormat="1" applyFont="1" applyFill="1" applyBorder="1" applyAlignment="1" applyProtection="1">
      <alignment horizontal="center" vertical="center" wrapText="1"/>
    </xf>
    <xf numFmtId="0" fontId="5" fillId="0" borderId="38" xfId="56" applyNumberFormat="1" applyFont="1" applyFill="1" applyBorder="1" applyAlignment="1" applyProtection="1">
      <alignment horizontal="center" vertical="center" wrapText="1"/>
    </xf>
    <xf numFmtId="0" fontId="5" fillId="0" borderId="48" xfId="56" applyNumberFormat="1" applyFont="1" applyFill="1" applyBorder="1" applyAlignment="1" applyProtection="1">
      <alignment horizontal="center" vertical="center" wrapText="1"/>
    </xf>
    <xf numFmtId="0" fontId="5" fillId="0" borderId="51" xfId="56" applyNumberFormat="1" applyFont="1" applyFill="1" applyBorder="1" applyAlignment="1" applyProtection="1">
      <alignment horizontal="center" vertical="center" wrapText="1"/>
    </xf>
    <xf numFmtId="0" fontId="5" fillId="0" borderId="4" xfId="56" applyNumberFormat="1" applyFont="1" applyFill="1" applyBorder="1" applyAlignment="1" applyProtection="1">
      <alignment horizontal="center" vertical="center" wrapText="1"/>
    </xf>
    <xf numFmtId="0" fontId="5" fillId="0" borderId="46" xfId="56" applyNumberFormat="1" applyFont="1" applyFill="1" applyBorder="1" applyAlignment="1" applyProtection="1">
      <alignment horizontal="center" vertical="center" wrapText="1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0" xfId="56" applyNumberFormat="1" applyFont="1" applyFill="1" applyBorder="1" applyAlignment="1" applyProtection="1">
      <alignment horizontal="center"/>
    </xf>
    <xf numFmtId="0" fontId="5" fillId="31" borderId="49" xfId="56" applyNumberFormat="1" applyFont="1" applyFill="1" applyBorder="1" applyAlignment="1" applyProtection="1">
      <alignment horizontal="center" vertical="center" wrapText="1"/>
    </xf>
    <xf numFmtId="0" fontId="5" fillId="31" borderId="37" xfId="56" applyNumberFormat="1" applyFont="1" applyFill="1" applyBorder="1" applyAlignment="1" applyProtection="1">
      <alignment horizontal="center" vertical="center" wrapText="1"/>
    </xf>
    <xf numFmtId="0" fontId="5" fillId="31" borderId="50" xfId="56" applyNumberFormat="1" applyFont="1" applyFill="1" applyBorder="1" applyAlignment="1" applyProtection="1">
      <alignment horizontal="center" vertical="center" wrapText="1"/>
    </xf>
    <xf numFmtId="164" fontId="15" fillId="31" borderId="4" xfId="39" applyNumberFormat="1" applyFont="1" applyFill="1" applyBorder="1" applyAlignment="1" applyProtection="1">
      <alignment horizontal="right"/>
    </xf>
    <xf numFmtId="0" fontId="10" fillId="0" borderId="0" xfId="90" applyNumberFormat="1" applyFont="1" applyFill="1" applyAlignment="1" applyProtection="1">
      <alignment horizontal="left"/>
    </xf>
    <xf numFmtId="0" fontId="10" fillId="0" borderId="0" xfId="56" applyNumberFormat="1" applyFont="1" applyFill="1" applyAlignment="1" applyProtection="1"/>
    <xf numFmtId="0" fontId="5" fillId="0" borderId="0" xfId="56" applyNumberFormat="1" applyFont="1" applyFill="1" applyAlignment="1" applyProtection="1"/>
    <xf numFmtId="0" fontId="10" fillId="0" borderId="0" xfId="56" applyNumberFormat="1" applyFont="1" applyFill="1" applyAlignment="1" applyProtection="1">
      <alignment horizontal="center"/>
    </xf>
    <xf numFmtId="0" fontId="6" fillId="0" borderId="0" xfId="56" applyNumberFormat="1" applyFont="1" applyFill="1" applyAlignment="1" applyProtection="1"/>
    <xf numFmtId="0" fontId="5" fillId="0" borderId="49" xfId="56" applyNumberFormat="1" applyFont="1" applyFill="1" applyBorder="1" applyAlignment="1" applyProtection="1">
      <alignment horizontal="center" vertical="center" wrapText="1"/>
    </xf>
    <xf numFmtId="0" fontId="5" fillId="0" borderId="37" xfId="56" applyNumberFormat="1" applyFont="1" applyFill="1" applyBorder="1" applyAlignment="1" applyProtection="1">
      <alignment horizontal="center" vertical="center" wrapText="1"/>
    </xf>
    <xf numFmtId="0" fontId="5" fillId="0" borderId="50" xfId="56" applyNumberFormat="1" applyFont="1" applyFill="1" applyBorder="1" applyAlignment="1" applyProtection="1">
      <alignment horizontal="center" vertical="center" wrapText="1"/>
    </xf>
    <xf numFmtId="0" fontId="12" fillId="0" borderId="0" xfId="56" applyNumberFormat="1" applyFont="1" applyFill="1" applyAlignment="1" applyProtection="1"/>
    <xf numFmtId="0" fontId="5" fillId="0" borderId="12" xfId="56" applyNumberFormat="1" applyFont="1" applyFill="1" applyBorder="1" applyAlignment="1" applyProtection="1"/>
    <xf numFmtId="0" fontId="5" fillId="0" borderId="52" xfId="56" applyNumberFormat="1" applyFont="1" applyFill="1" applyBorder="1" applyAlignment="1" applyProtection="1"/>
    <xf numFmtId="1" fontId="13" fillId="0" borderId="0" xfId="56" applyNumberFormat="1" applyFont="1" applyFill="1" applyAlignment="1" applyProtection="1"/>
    <xf numFmtId="41" fontId="5" fillId="0" borderId="0" xfId="59" applyNumberFormat="1" applyFont="1"/>
    <xf numFmtId="0" fontId="5" fillId="28" borderId="0" xfId="56" applyNumberFormat="1" applyFont="1" applyFill="1" applyAlignment="1" applyProtection="1"/>
    <xf numFmtId="0" fontId="5" fillId="0" borderId="0" xfId="56" applyNumberFormat="1" applyFont="1" applyFill="1" applyBorder="1" applyAlignment="1" applyProtection="1"/>
    <xf numFmtId="0" fontId="5" fillId="0" borderId="0" xfId="59" applyFont="1"/>
    <xf numFmtId="0" fontId="5" fillId="0" borderId="53" xfId="56" applyNumberFormat="1" applyFont="1" applyFill="1" applyBorder="1" applyAlignment="1" applyProtection="1">
      <alignment horizontal="center" vertical="center" wrapText="1"/>
    </xf>
    <xf numFmtId="0" fontId="5" fillId="0" borderId="54" xfId="56" applyNumberFormat="1" applyFont="1" applyFill="1" applyBorder="1" applyAlignment="1" applyProtection="1"/>
    <xf numFmtId="0" fontId="5" fillId="0" borderId="55" xfId="56" applyNumberFormat="1" applyFont="1" applyFill="1" applyBorder="1" applyAlignment="1" applyProtection="1">
      <alignment horizontal="center" vertical="center" wrapText="1"/>
    </xf>
    <xf numFmtId="0" fontId="5" fillId="0" borderId="56" xfId="56" applyNumberFormat="1" applyFont="1" applyFill="1" applyBorder="1" applyAlignment="1" applyProtection="1"/>
    <xf numFmtId="0" fontId="5" fillId="0" borderId="57" xfId="56" applyNumberFormat="1" applyFont="1" applyFill="1" applyBorder="1" applyAlignment="1" applyProtection="1"/>
    <xf numFmtId="0" fontId="5" fillId="0" borderId="34" xfId="56" applyNumberFormat="1" applyFont="1" applyFill="1" applyBorder="1" applyAlignment="1" applyProtection="1"/>
    <xf numFmtId="0" fontId="5" fillId="0" borderId="43" xfId="56" applyNumberFormat="1" applyFont="1" applyFill="1" applyBorder="1" applyAlignment="1" applyProtection="1"/>
    <xf numFmtId="0" fontId="5" fillId="0" borderId="0" xfId="56" applyNumberFormat="1" applyFont="1" applyFill="1" applyAlignment="1" applyProtection="1">
      <alignment vertical="center"/>
    </xf>
    <xf numFmtId="0" fontId="5" fillId="0" borderId="44" xfId="56" applyNumberFormat="1" applyFont="1" applyFill="1" applyBorder="1" applyAlignment="1" applyProtection="1"/>
    <xf numFmtId="0" fontId="5" fillId="0" borderId="58" xfId="56" applyNumberFormat="1" applyFont="1" applyFill="1" applyBorder="1" applyAlignment="1" applyProtection="1"/>
    <xf numFmtId="0" fontId="5" fillId="0" borderId="59" xfId="56" applyNumberFormat="1" applyFont="1" applyFill="1" applyBorder="1" applyAlignment="1" applyProtection="1"/>
    <xf numFmtId="0" fontId="5" fillId="0" borderId="60" xfId="56" applyNumberFormat="1" applyFont="1" applyFill="1" applyBorder="1" applyAlignment="1" applyProtection="1">
      <alignment horizontal="center" vertical="center" wrapText="1"/>
    </xf>
    <xf numFmtId="0" fontId="5" fillId="0" borderId="61" xfId="56" applyNumberFormat="1" applyFont="1" applyFill="1" applyBorder="1" applyAlignment="1" applyProtection="1"/>
    <xf numFmtId="0" fontId="5" fillId="0" borderId="54" xfId="56" applyNumberFormat="1" applyFont="1" applyFill="1" applyBorder="1" applyAlignment="1" applyProtection="1">
      <alignment vertical="center"/>
    </xf>
    <xf numFmtId="0" fontId="5" fillId="0" borderId="62" xfId="56" applyNumberFormat="1" applyFont="1" applyFill="1" applyBorder="1" applyAlignment="1" applyProtection="1"/>
    <xf numFmtId="0" fontId="5" fillId="0" borderId="63" xfId="56" applyNumberFormat="1" applyFont="1" applyFill="1" applyBorder="1" applyAlignment="1" applyProtection="1"/>
    <xf numFmtId="0" fontId="5" fillId="0" borderId="13" xfId="56" applyNumberFormat="1" applyFont="1" applyFill="1" applyBorder="1" applyAlignment="1" applyProtection="1">
      <alignment horizontal="center" vertical="center" wrapText="1"/>
    </xf>
    <xf numFmtId="0" fontId="10" fillId="26" borderId="30" xfId="56" applyNumberFormat="1" applyFont="1" applyFill="1" applyBorder="1" applyAlignment="1" applyProtection="1">
      <alignment vertical="center"/>
    </xf>
    <xf numFmtId="0" fontId="10" fillId="26" borderId="65" xfId="56" applyNumberFormat="1" applyFont="1" applyFill="1" applyBorder="1" applyAlignment="1" applyProtection="1">
      <alignment vertical="center"/>
    </xf>
    <xf numFmtId="164" fontId="5" fillId="26" borderId="16" xfId="56" applyNumberFormat="1" applyFont="1" applyFill="1" applyBorder="1" applyAlignment="1" applyProtection="1">
      <alignment horizontal="right" vertical="center"/>
    </xf>
    <xf numFmtId="164" fontId="5" fillId="26" borderId="45" xfId="56" applyNumberFormat="1" applyFont="1" applyFill="1" applyBorder="1" applyAlignment="1" applyProtection="1">
      <alignment horizontal="right"/>
    </xf>
    <xf numFmtId="164" fontId="5" fillId="26" borderId="65" xfId="56" applyNumberFormat="1" applyFont="1" applyFill="1" applyBorder="1" applyAlignment="1" applyProtection="1">
      <alignment horizontal="right" vertical="center"/>
    </xf>
    <xf numFmtId="164" fontId="5" fillId="26" borderId="31" xfId="56" applyNumberFormat="1" applyFont="1" applyFill="1" applyBorder="1" applyAlignment="1" applyProtection="1">
      <alignment horizontal="right"/>
    </xf>
    <xf numFmtId="164" fontId="5" fillId="26" borderId="16" xfId="56" applyNumberFormat="1" applyFont="1" applyFill="1" applyBorder="1" applyAlignment="1" applyProtection="1">
      <alignment horizontal="center" vertical="center"/>
    </xf>
    <xf numFmtId="0" fontId="10" fillId="0" borderId="58" xfId="56" applyNumberFormat="1" applyFont="1" applyFill="1" applyBorder="1" applyAlignment="1" applyProtection="1">
      <alignment vertical="center"/>
    </xf>
    <xf numFmtId="0" fontId="10" fillId="0" borderId="59" xfId="56" applyNumberFormat="1" applyFont="1" applyFill="1" applyBorder="1" applyAlignment="1" applyProtection="1">
      <alignment vertical="center"/>
    </xf>
    <xf numFmtId="0" fontId="10" fillId="0" borderId="49" xfId="56" applyNumberFormat="1" applyFont="1" applyFill="1" applyBorder="1" applyAlignment="1" applyProtection="1">
      <alignment vertical="center"/>
    </xf>
    <xf numFmtId="0" fontId="10" fillId="0" borderId="66" xfId="56" applyNumberFormat="1" applyFont="1" applyFill="1" applyBorder="1" applyAlignment="1" applyProtection="1">
      <alignment vertical="center"/>
    </xf>
    <xf numFmtId="0" fontId="6" fillId="0" borderId="0" xfId="56" quotePrefix="1" applyNumberFormat="1" applyFont="1" applyFill="1" applyAlignment="1" applyProtection="1">
      <alignment horizontal="left"/>
    </xf>
    <xf numFmtId="0" fontId="5" fillId="0" borderId="67" xfId="56" applyNumberFormat="1" applyFont="1" applyFill="1" applyBorder="1" applyAlignment="1" applyProtection="1">
      <alignment horizontal="left"/>
    </xf>
    <xf numFmtId="0" fontId="5" fillId="0" borderId="68" xfId="56" quotePrefix="1" applyNumberFormat="1" applyFont="1" applyFill="1" applyBorder="1" applyAlignment="1" applyProtection="1">
      <alignment horizontal="left"/>
    </xf>
    <xf numFmtId="0" fontId="5" fillId="0" borderId="34" xfId="56" applyNumberFormat="1" applyFont="1" applyFill="1" applyBorder="1" applyAlignment="1" applyProtection="1">
      <alignment horizontal="left"/>
    </xf>
    <xf numFmtId="0" fontId="5" fillId="0" borderId="35" xfId="56" quotePrefix="1" applyNumberFormat="1" applyFont="1" applyFill="1" applyBorder="1" applyAlignment="1" applyProtection="1">
      <alignment horizontal="left"/>
    </xf>
    <xf numFmtId="0" fontId="5" fillId="0" borderId="64" xfId="56" quotePrefix="1" applyNumberFormat="1" applyFont="1" applyFill="1" applyBorder="1" applyAlignment="1" applyProtection="1">
      <alignment horizontal="left"/>
    </xf>
    <xf numFmtId="0" fontId="5" fillId="0" borderId="69" xfId="56" quotePrefix="1" applyNumberFormat="1" applyFont="1" applyFill="1" applyBorder="1" applyAlignment="1" applyProtection="1">
      <alignment horizontal="left"/>
    </xf>
    <xf numFmtId="0" fontId="5" fillId="0" borderId="20" xfId="56" applyNumberFormat="1" applyFont="1" applyFill="1" applyBorder="1" applyAlignment="1" applyProtection="1">
      <alignment horizontal="left"/>
    </xf>
    <xf numFmtId="0" fontId="5" fillId="0" borderId="70" xfId="56" quotePrefix="1" applyNumberFormat="1" applyFont="1" applyFill="1" applyBorder="1" applyAlignment="1" applyProtection="1">
      <alignment horizontal="left"/>
    </xf>
    <xf numFmtId="0" fontId="5" fillId="0" borderId="47" xfId="56" applyNumberFormat="1" applyFont="1" applyFill="1" applyBorder="1" applyAlignment="1" applyProtection="1">
      <alignment horizontal="left"/>
    </xf>
    <xf numFmtId="0" fontId="5" fillId="0" borderId="71" xfId="56" quotePrefix="1" applyNumberFormat="1" applyFont="1" applyFill="1" applyBorder="1" applyAlignment="1" applyProtection="1">
      <alignment horizontal="left"/>
    </xf>
    <xf numFmtId="0" fontId="6" fillId="0" borderId="0" xfId="56" applyNumberFormat="1" applyFont="1" applyFill="1" applyBorder="1" applyAlignment="1" applyProtection="1"/>
    <xf numFmtId="0" fontId="5" fillId="0" borderId="0" xfId="48" applyNumberFormat="1" applyFont="1" applyFill="1" applyAlignment="1" applyProtection="1"/>
    <xf numFmtId="0" fontId="5" fillId="0" borderId="14" xfId="56" quotePrefix="1" applyNumberFormat="1" applyFont="1" applyFill="1" applyBorder="1" applyAlignment="1" applyProtection="1">
      <alignment horizontal="center" vertical="center" wrapText="1"/>
    </xf>
    <xf numFmtId="0" fontId="5" fillId="0" borderId="30" xfId="56" applyNumberFormat="1" applyFont="1" applyFill="1" applyBorder="1" applyAlignment="1" applyProtection="1">
      <alignment horizontal="center" vertical="center" wrapText="1"/>
    </xf>
    <xf numFmtId="0" fontId="5" fillId="0" borderId="31" xfId="56" quotePrefix="1" applyNumberFormat="1" applyFont="1" applyFill="1" applyBorder="1" applyAlignment="1" applyProtection="1">
      <alignment horizontal="center" vertical="center" wrapText="1"/>
    </xf>
    <xf numFmtId="0" fontId="5" fillId="0" borderId="32" xfId="56" quotePrefix="1" applyNumberFormat="1" applyFont="1" applyFill="1" applyBorder="1" applyAlignment="1" applyProtection="1">
      <alignment horizontal="center" vertical="center" wrapText="1"/>
    </xf>
    <xf numFmtId="0" fontId="5" fillId="0" borderId="67" xfId="56" applyNumberFormat="1" applyFont="1" applyFill="1" applyBorder="1" applyAlignment="1" applyProtection="1">
      <alignment horizontal="center"/>
    </xf>
    <xf numFmtId="0" fontId="5" fillId="0" borderId="18" xfId="56" applyNumberFormat="1" applyFont="1" applyFill="1" applyBorder="1" applyAlignment="1" applyProtection="1">
      <alignment horizontal="left"/>
    </xf>
    <xf numFmtId="0" fontId="5" fillId="0" borderId="20" xfId="56" applyNumberFormat="1" applyFont="1" applyFill="1" applyBorder="1" applyAlignment="1" applyProtection="1">
      <alignment horizontal="center"/>
    </xf>
    <xf numFmtId="0" fontId="5" fillId="0" borderId="21" xfId="56" applyNumberFormat="1" applyFont="1" applyFill="1" applyBorder="1" applyAlignment="1" applyProtection="1">
      <alignment horizontal="left"/>
    </xf>
    <xf numFmtId="0" fontId="5" fillId="0" borderId="64" xfId="56" applyNumberFormat="1" applyFont="1" applyFill="1" applyBorder="1" applyAlignment="1" applyProtection="1">
      <alignment horizontal="center"/>
    </xf>
    <xf numFmtId="0" fontId="5" fillId="0" borderId="23" xfId="56" applyNumberFormat="1" applyFont="1" applyFill="1" applyBorder="1" applyAlignment="1" applyProtection="1">
      <alignment horizontal="left"/>
    </xf>
    <xf numFmtId="0" fontId="6" fillId="0" borderId="0" xfId="56" quotePrefix="1" applyNumberFormat="1" applyFont="1" applyFill="1" applyBorder="1" applyAlignment="1" applyProtection="1">
      <alignment horizontal="left"/>
    </xf>
    <xf numFmtId="0" fontId="5" fillId="0" borderId="25" xfId="56" applyNumberFormat="1" applyFont="1" applyFill="1" applyBorder="1" applyAlignment="1" applyProtection="1">
      <alignment horizontal="left"/>
    </xf>
    <xf numFmtId="0" fontId="10" fillId="0" borderId="12" xfId="56" applyNumberFormat="1" applyFont="1" applyFill="1" applyBorder="1" applyAlignment="1" applyProtection="1">
      <alignment horizontal="left"/>
    </xf>
    <xf numFmtId="0" fontId="5" fillId="0" borderId="51" xfId="56" applyNumberFormat="1" applyFont="1" applyFill="1" applyBorder="1" applyAlignment="1" applyProtection="1">
      <alignment vertical="center"/>
    </xf>
    <xf numFmtId="0" fontId="5" fillId="0" borderId="55" xfId="56" applyNumberFormat="1" applyFont="1" applyFill="1" applyBorder="1" applyAlignment="1" applyProtection="1">
      <alignment vertical="center"/>
    </xf>
    <xf numFmtId="0" fontId="5" fillId="0" borderId="4" xfId="56" applyNumberFormat="1" applyFont="1" applyFill="1" applyBorder="1" applyAlignment="1" applyProtection="1">
      <alignment vertical="center"/>
    </xf>
    <xf numFmtId="0" fontId="5" fillId="0" borderId="12" xfId="56" applyNumberFormat="1" applyFont="1" applyFill="1" applyBorder="1" applyAlignment="1" applyProtection="1">
      <alignment horizontal="left" vertical="center"/>
    </xf>
    <xf numFmtId="0" fontId="10" fillId="0" borderId="45" xfId="56" applyNumberFormat="1" applyFont="1" applyFill="1" applyBorder="1" applyAlignment="1" applyProtection="1">
      <alignment vertical="center"/>
    </xf>
    <xf numFmtId="0" fontId="5" fillId="0" borderId="49" xfId="56" applyNumberFormat="1" applyFont="1" applyFill="1" applyBorder="1" applyAlignment="1" applyProtection="1">
      <alignment horizontal="left" vertical="center"/>
    </xf>
    <xf numFmtId="0" fontId="10" fillId="0" borderId="38" xfId="56" applyNumberFormat="1" applyFont="1" applyFill="1" applyBorder="1" applyAlignment="1" applyProtection="1">
      <alignment vertical="center"/>
    </xf>
    <xf numFmtId="0" fontId="5" fillId="0" borderId="30" xfId="56" applyNumberFormat="1" applyFont="1" applyFill="1" applyBorder="1" applyAlignment="1" applyProtection="1">
      <alignment horizontal="left" vertical="center"/>
    </xf>
    <xf numFmtId="0" fontId="10" fillId="0" borderId="42" xfId="56" applyNumberFormat="1" applyFont="1" applyFill="1" applyBorder="1" applyAlignment="1" applyProtection="1">
      <alignment vertical="center"/>
    </xf>
    <xf numFmtId="0" fontId="5" fillId="0" borderId="48" xfId="56" applyNumberFormat="1" applyFont="1" applyFill="1" applyBorder="1" applyAlignment="1" applyProtection="1">
      <alignment vertical="center"/>
    </xf>
    <xf numFmtId="0" fontId="5" fillId="0" borderId="72" xfId="56" applyNumberFormat="1" applyFont="1" applyFill="1" applyBorder="1" applyAlignment="1" applyProtection="1">
      <alignment vertical="center"/>
    </xf>
    <xf numFmtId="0" fontId="10" fillId="0" borderId="17" xfId="56" applyNumberFormat="1" applyFont="1" applyFill="1" applyBorder="1" applyAlignment="1" applyProtection="1">
      <alignment vertical="center"/>
    </xf>
    <xf numFmtId="0" fontId="10" fillId="0" borderId="60" xfId="56" applyNumberFormat="1" applyFont="1" applyFill="1" applyBorder="1" applyAlignment="1" applyProtection="1">
      <alignment vertical="center"/>
    </xf>
    <xf numFmtId="0" fontId="10" fillId="0" borderId="53" xfId="56" applyNumberFormat="1" applyFont="1" applyFill="1" applyBorder="1" applyAlignment="1" applyProtection="1">
      <alignment vertical="center"/>
    </xf>
    <xf numFmtId="0" fontId="10" fillId="0" borderId="55" xfId="56" applyNumberFormat="1" applyFont="1" applyFill="1" applyBorder="1" applyAlignment="1" applyProtection="1">
      <alignment vertical="center"/>
    </xf>
    <xf numFmtId="164" fontId="5" fillId="0" borderId="0" xfId="56" applyNumberFormat="1" applyFont="1" applyFill="1" applyBorder="1" applyAlignment="1" applyProtection="1"/>
    <xf numFmtId="164" fontId="5" fillId="0" borderId="0" xfId="56" applyNumberFormat="1" applyFont="1" applyFill="1" applyAlignment="1" applyProtection="1"/>
    <xf numFmtId="0" fontId="5" fillId="0" borderId="4" xfId="55" applyNumberFormat="1" applyFont="1" applyFill="1" applyBorder="1" applyAlignment="1" applyProtection="1">
      <alignment horizontal="center" vertical="center" wrapText="1"/>
    </xf>
    <xf numFmtId="164" fontId="15" fillId="0" borderId="0" xfId="56" applyNumberFormat="1" applyFont="1" applyFill="1" applyBorder="1" applyAlignment="1" applyProtection="1"/>
    <xf numFmtId="0" fontId="12" fillId="0" borderId="0" xfId="56" applyNumberFormat="1" applyFont="1" applyFill="1" applyBorder="1" applyAlignment="1" applyProtection="1">
      <alignment horizontal="center"/>
    </xf>
    <xf numFmtId="0" fontId="5" fillId="0" borderId="70" xfId="56" applyNumberFormat="1" applyFont="1" applyFill="1" applyBorder="1" applyAlignment="1" applyProtection="1">
      <alignment horizontal="left"/>
    </xf>
    <xf numFmtId="0" fontId="5" fillId="0" borderId="64" xfId="56" applyNumberFormat="1" applyFont="1" applyFill="1" applyBorder="1" applyAlignment="1" applyProtection="1">
      <alignment horizontal="left"/>
    </xf>
    <xf numFmtId="0" fontId="5" fillId="0" borderId="69" xfId="56" applyNumberFormat="1" applyFont="1" applyFill="1" applyBorder="1" applyAlignment="1" applyProtection="1">
      <alignment horizontal="left"/>
    </xf>
    <xf numFmtId="0" fontId="10" fillId="0" borderId="52" xfId="56" applyNumberFormat="1" applyFont="1" applyFill="1" applyBorder="1" applyAlignment="1" applyProtection="1">
      <alignment horizontal="left"/>
    </xf>
    <xf numFmtId="0" fontId="5" fillId="0" borderId="0" xfId="57" applyNumberFormat="1" applyFont="1" applyFill="1" applyAlignment="1" applyProtection="1"/>
    <xf numFmtId="0" fontId="5" fillId="0" borderId="73" xfId="56" applyNumberFormat="1" applyFont="1" applyFill="1" applyBorder="1" applyAlignment="1" applyProtection="1"/>
    <xf numFmtId="0" fontId="5" fillId="0" borderId="38" xfId="56" applyNumberFormat="1" applyFont="1" applyFill="1" applyBorder="1" applyAlignment="1" applyProtection="1"/>
    <xf numFmtId="0" fontId="5" fillId="0" borderId="44" xfId="56" applyNumberFormat="1" applyFont="1" applyFill="1" applyBorder="1" applyAlignment="1" applyProtection="1">
      <alignment vertical="center" wrapText="1"/>
    </xf>
    <xf numFmtId="0" fontId="5" fillId="0" borderId="45" xfId="56" applyNumberFormat="1" applyFont="1" applyFill="1" applyBorder="1" applyAlignment="1" applyProtection="1">
      <alignment vertical="center" wrapText="1"/>
    </xf>
    <xf numFmtId="0" fontId="5" fillId="0" borderId="31" xfId="56" applyNumberFormat="1" applyFont="1" applyFill="1" applyBorder="1" applyAlignment="1" applyProtection="1">
      <alignment horizontal="center" vertical="center"/>
    </xf>
    <xf numFmtId="0" fontId="6" fillId="0" borderId="0" xfId="56" applyNumberFormat="1" applyFont="1" applyFill="1" applyBorder="1" applyAlignment="1" applyProtection="1">
      <alignment horizontal="left"/>
    </xf>
    <xf numFmtId="0" fontId="10" fillId="0" borderId="0" xfId="56" applyNumberFormat="1" applyFont="1" applyFill="1" applyBorder="1" applyAlignment="1" applyProtection="1"/>
    <xf numFmtId="0" fontId="15" fillId="0" borderId="0" xfId="56" applyNumberFormat="1" applyFont="1" applyFill="1" applyAlignment="1" applyProtection="1"/>
    <xf numFmtId="0" fontId="5" fillId="0" borderId="74" xfId="56" applyNumberFormat="1" applyFont="1" applyFill="1" applyBorder="1" applyAlignment="1" applyProtection="1">
      <alignment horizontal="center" vertical="center"/>
    </xf>
    <xf numFmtId="0" fontId="5" fillId="0" borderId="32" xfId="56" applyNumberFormat="1" applyFont="1" applyFill="1" applyBorder="1" applyAlignment="1" applyProtection="1">
      <alignment horizontal="center" vertical="center"/>
    </xf>
    <xf numFmtId="0" fontId="15" fillId="0" borderId="0" xfId="56" applyNumberFormat="1" applyFont="1" applyFill="1" applyBorder="1" applyAlignment="1" applyProtection="1"/>
    <xf numFmtId="0" fontId="5" fillId="0" borderId="48" xfId="55" applyNumberFormat="1" applyFont="1" applyFill="1" applyBorder="1" applyAlignment="1" applyProtection="1">
      <alignment horizontal="center" vertical="center" wrapText="1"/>
    </xf>
    <xf numFmtId="0" fontId="5" fillId="0" borderId="53" xfId="55" applyNumberFormat="1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center" vertical="center" wrapText="1"/>
    </xf>
    <xf numFmtId="0" fontId="6" fillId="0" borderId="0" xfId="88" applyNumberFormat="1" applyFont="1" applyFill="1" applyAlignment="1" applyProtection="1"/>
    <xf numFmtId="0" fontId="5" fillId="0" borderId="0" xfId="88" applyNumberFormat="1" applyFont="1" applyFill="1" applyAlignment="1" applyProtection="1">
      <alignment horizontal="center"/>
    </xf>
    <xf numFmtId="0" fontId="5" fillId="0" borderId="0" xfId="88" applyNumberFormat="1" applyFont="1" applyFill="1" applyAlignment="1" applyProtection="1"/>
    <xf numFmtId="0" fontId="5" fillId="0" borderId="0" xfId="57" applyNumberFormat="1" applyFont="1" applyFill="1" applyBorder="1" applyAlignment="1" applyProtection="1"/>
    <xf numFmtId="164" fontId="5" fillId="0" borderId="72" xfId="56" applyNumberFormat="1" applyFont="1" applyFill="1" applyBorder="1" applyAlignment="1" applyProtection="1">
      <alignment horizontal="left" wrapText="1"/>
    </xf>
    <xf numFmtId="164" fontId="5" fillId="0" borderId="53" xfId="56" applyNumberFormat="1" applyFont="1" applyFill="1" applyBorder="1" applyAlignment="1" applyProtection="1">
      <alignment horizontal="left" wrapText="1"/>
    </xf>
    <xf numFmtId="164" fontId="5" fillId="0" borderId="55" xfId="56" applyNumberFormat="1" applyFont="1" applyFill="1" applyBorder="1" applyAlignment="1" applyProtection="1">
      <alignment horizontal="left" wrapText="1"/>
    </xf>
    <xf numFmtId="164" fontId="5" fillId="0" borderId="75" xfId="56" applyNumberFormat="1" applyFont="1" applyFill="1" applyBorder="1" applyAlignment="1" applyProtection="1">
      <alignment wrapText="1"/>
    </xf>
    <xf numFmtId="164" fontId="5" fillId="0" borderId="4" xfId="56" applyNumberFormat="1" applyFont="1" applyFill="1" applyBorder="1" applyAlignment="1" applyProtection="1">
      <alignment wrapText="1"/>
    </xf>
    <xf numFmtId="0" fontId="6" fillId="0" borderId="0" xfId="54" applyNumberFormat="1" applyFont="1" applyFill="1" applyBorder="1" applyAlignment="1" applyProtection="1"/>
    <xf numFmtId="0" fontId="5" fillId="0" borderId="57" xfId="54" applyNumberFormat="1" applyFont="1" applyFill="1" applyBorder="1" applyAlignment="1" applyProtection="1">
      <alignment vertical="center" wrapText="1"/>
    </xf>
    <xf numFmtId="0" fontId="5" fillId="0" borderId="39" xfId="54" applyNumberFormat="1" applyFont="1" applyFill="1" applyBorder="1" applyAlignment="1" applyProtection="1">
      <alignment vertical="center" wrapText="1"/>
    </xf>
    <xf numFmtId="0" fontId="5" fillId="0" borderId="34" xfId="54" applyNumberFormat="1" applyFont="1" applyFill="1" applyBorder="1" applyAlignment="1" applyProtection="1">
      <alignment vertical="center" wrapText="1"/>
    </xf>
    <xf numFmtId="0" fontId="5" fillId="0" borderId="35" xfId="54" applyNumberFormat="1" applyFont="1" applyFill="1" applyBorder="1" applyAlignment="1" applyProtection="1">
      <alignment vertical="center" wrapText="1"/>
    </xf>
    <xf numFmtId="0" fontId="5" fillId="0" borderId="0" xfId="88" applyNumberFormat="1" applyFont="1" applyFill="1" applyBorder="1" applyAlignment="1" applyProtection="1"/>
    <xf numFmtId="0" fontId="5" fillId="0" borderId="0" xfId="56" applyNumberFormat="1" applyFont="1" applyFill="1" applyBorder="1" applyAlignment="1" applyProtection="1">
      <alignment horizontal="center" vertical="center" wrapText="1"/>
    </xf>
    <xf numFmtId="0" fontId="5" fillId="0" borderId="0" xfId="59" applyFont="1" applyFill="1" applyProtection="1">
      <protection locked="0"/>
    </xf>
    <xf numFmtId="0" fontId="5" fillId="0" borderId="0" xfId="56" applyNumberFormat="1" applyFont="1" applyFill="1" applyAlignment="1" applyProtection="1">
      <protection locked="0"/>
    </xf>
    <xf numFmtId="0" fontId="10" fillId="0" borderId="0" xfId="56" applyNumberFormat="1" applyFont="1" applyFill="1" applyAlignment="1" applyProtection="1">
      <protection locked="0"/>
    </xf>
    <xf numFmtId="0" fontId="5" fillId="0" borderId="0" xfId="59" applyFont="1" applyFill="1"/>
    <xf numFmtId="0" fontId="5" fillId="0" borderId="0" xfId="57" applyNumberFormat="1" applyFont="1" applyFill="1" applyAlignment="1" applyProtection="1">
      <protection locked="0"/>
    </xf>
    <xf numFmtId="0" fontId="6" fillId="0" borderId="0" xfId="54" applyNumberFormat="1" applyFont="1" applyFill="1" applyBorder="1" applyAlignment="1" applyProtection="1">
      <alignment horizontal="left"/>
    </xf>
    <xf numFmtId="0" fontId="5" fillId="0" borderId="43" xfId="54" applyNumberFormat="1" applyFont="1" applyFill="1" applyBorder="1" applyAlignment="1" applyProtection="1">
      <alignment vertical="center" wrapText="1"/>
    </xf>
    <xf numFmtId="0" fontId="5" fillId="0" borderId="40" xfId="54" applyNumberFormat="1" applyFont="1" applyFill="1" applyBorder="1" applyAlignment="1" applyProtection="1">
      <alignment vertical="center" wrapText="1"/>
    </xf>
    <xf numFmtId="0" fontId="5" fillId="28" borderId="0" xfId="59" applyFont="1" applyFill="1" applyProtection="1"/>
    <xf numFmtId="0" fontId="9" fillId="0" borderId="0" xfId="58" applyNumberFormat="1" applyFont="1" applyFill="1" applyAlignment="1" applyProtection="1"/>
    <xf numFmtId="0" fontId="10" fillId="29" borderId="0" xfId="56" applyNumberFormat="1" applyFont="1" applyFill="1" applyAlignment="1" applyProtection="1"/>
    <xf numFmtId="0" fontId="5" fillId="29" borderId="0" xfId="56" applyNumberFormat="1" applyFont="1" applyFill="1" applyAlignment="1" applyProtection="1"/>
    <xf numFmtId="0" fontId="5" fillId="29" borderId="0" xfId="56" applyNumberFormat="1" applyFont="1" applyFill="1" applyAlignment="1" applyProtection="1">
      <alignment vertical="center"/>
    </xf>
    <xf numFmtId="0" fontId="12" fillId="29" borderId="0" xfId="56" applyNumberFormat="1" applyFont="1" applyFill="1" applyAlignment="1" applyProtection="1"/>
    <xf numFmtId="0" fontId="5" fillId="29" borderId="0" xfId="57" applyNumberFormat="1" applyFont="1" applyFill="1" applyAlignment="1" applyProtection="1"/>
    <xf numFmtId="0" fontId="5" fillId="25" borderId="0" xfId="56" applyNumberFormat="1" applyFont="1" applyFill="1" applyAlignment="1" applyProtection="1">
      <protection locked="0"/>
    </xf>
    <xf numFmtId="0" fontId="5" fillId="25" borderId="0" xfId="59" applyFont="1" applyFill="1" applyProtection="1">
      <protection locked="0"/>
    </xf>
    <xf numFmtId="0" fontId="5" fillId="25" borderId="0" xfId="59" applyFont="1" applyFill="1" applyProtection="1"/>
    <xf numFmtId="0" fontId="18" fillId="0" borderId="0" xfId="56" applyNumberFormat="1" applyFont="1" applyFill="1" applyAlignment="1" applyProtection="1">
      <alignment vertical="center"/>
    </xf>
    <xf numFmtId="0" fontId="5" fillId="25" borderId="0" xfId="56" applyNumberFormat="1" applyFont="1" applyFill="1" applyAlignment="1" applyProtection="1"/>
    <xf numFmtId="0" fontId="5" fillId="0" borderId="46" xfId="56" applyNumberFormat="1" applyFont="1" applyFill="1" applyBorder="1" applyAlignment="1" applyProtection="1">
      <alignment vertical="center"/>
    </xf>
    <xf numFmtId="0" fontId="5" fillId="0" borderId="60" xfId="56" applyNumberFormat="1" applyFont="1" applyFill="1" applyBorder="1" applyAlignment="1" applyProtection="1">
      <alignment vertical="center" wrapText="1"/>
    </xf>
    <xf numFmtId="0" fontId="5" fillId="0" borderId="55" xfId="56" applyNumberFormat="1" applyFont="1" applyFill="1" applyBorder="1" applyAlignment="1" applyProtection="1">
      <alignment vertical="center" wrapText="1"/>
    </xf>
    <xf numFmtId="0" fontId="6" fillId="0" borderId="0" xfId="89" applyNumberFormat="1" applyFont="1" applyFill="1" applyAlignment="1" applyProtection="1"/>
    <xf numFmtId="0" fontId="10" fillId="0" borderId="48" xfId="56" applyNumberFormat="1" applyFont="1" applyFill="1" applyBorder="1" applyAlignment="1" applyProtection="1">
      <alignment horizontal="center" vertical="center" wrapText="1"/>
    </xf>
    <xf numFmtId="1" fontId="15" fillId="27" borderId="60" xfId="75" applyNumberFormat="1" applyFont="1" applyFill="1" applyBorder="1" applyAlignment="1" applyProtection="1">
      <protection locked="0"/>
    </xf>
    <xf numFmtId="1" fontId="15" fillId="27" borderId="53" xfId="75" applyNumberFormat="1" applyFont="1" applyFill="1" applyBorder="1" applyAlignment="1" applyProtection="1">
      <protection locked="0"/>
    </xf>
    <xf numFmtId="1" fontId="15" fillId="27" borderId="55" xfId="75" applyNumberFormat="1" applyFont="1" applyFill="1" applyBorder="1" applyAlignment="1" applyProtection="1">
      <protection locked="0"/>
    </xf>
    <xf numFmtId="0" fontId="5" fillId="25" borderId="0" xfId="57" applyNumberFormat="1" applyFont="1" applyFill="1" applyAlignment="1" applyProtection="1">
      <alignment wrapText="1"/>
    </xf>
    <xf numFmtId="0" fontId="7" fillId="0" borderId="76" xfId="56" quotePrefix="1" applyNumberFormat="1" applyFont="1" applyFill="1" applyBorder="1" applyAlignment="1" applyProtection="1"/>
    <xf numFmtId="164" fontId="5" fillId="0" borderId="15" xfId="56" applyNumberFormat="1" applyFont="1" applyFill="1" applyBorder="1" applyAlignment="1" applyProtection="1">
      <alignment horizontal="center" vertical="center"/>
    </xf>
    <xf numFmtId="0" fontId="6" fillId="0" borderId="76" xfId="56" quotePrefix="1" applyNumberFormat="1" applyFont="1" applyFill="1" applyBorder="1" applyAlignment="1" applyProtection="1"/>
    <xf numFmtId="0" fontId="5" fillId="0" borderId="49" xfId="53" applyNumberFormat="1" applyFont="1" applyFill="1" applyBorder="1" applyAlignment="1" applyProtection="1">
      <alignment horizontal="center" vertical="center" wrapText="1"/>
    </xf>
    <xf numFmtId="164" fontId="15" fillId="0" borderId="60" xfId="56" applyNumberFormat="1" applyFont="1" applyFill="1" applyBorder="1" applyAlignment="1" applyProtection="1"/>
    <xf numFmtId="164" fontId="15" fillId="0" borderId="55" xfId="56" applyNumberFormat="1" applyFont="1" applyFill="1" applyBorder="1" applyAlignment="1" applyProtection="1"/>
    <xf numFmtId="164" fontId="15" fillId="0" borderId="72" xfId="56" applyNumberFormat="1" applyFont="1" applyFill="1" applyBorder="1" applyAlignment="1" applyProtection="1"/>
    <xf numFmtId="164" fontId="15" fillId="0" borderId="53" xfId="56" applyNumberFormat="1" applyFont="1" applyFill="1" applyBorder="1" applyAlignment="1" applyProtection="1"/>
    <xf numFmtId="164" fontId="15" fillId="0" borderId="75" xfId="56" applyNumberFormat="1" applyFont="1" applyFill="1" applyBorder="1" applyAlignment="1" applyProtection="1"/>
    <xf numFmtId="164" fontId="15" fillId="0" borderId="4" xfId="56" applyNumberFormat="1" applyFont="1" applyFill="1" applyBorder="1" applyAlignment="1" applyProtection="1"/>
    <xf numFmtId="164" fontId="15" fillId="26" borderId="73" xfId="56" applyNumberFormat="1" applyFont="1" applyFill="1" applyBorder="1" applyAlignment="1" applyProtection="1"/>
    <xf numFmtId="164" fontId="15" fillId="26" borderId="11" xfId="56" applyNumberFormat="1" applyFont="1" applyFill="1" applyBorder="1" applyAlignment="1" applyProtection="1"/>
    <xf numFmtId="164" fontId="15" fillId="26" borderId="38" xfId="56" applyNumberFormat="1" applyFont="1" applyFill="1" applyBorder="1" applyAlignment="1" applyProtection="1"/>
    <xf numFmtId="164" fontId="15" fillId="26" borderId="46" xfId="56" applyNumberFormat="1" applyFont="1" applyFill="1" applyBorder="1" applyAlignment="1" applyProtection="1"/>
    <xf numFmtId="164" fontId="15" fillId="26" borderId="0" xfId="56" applyNumberFormat="1" applyFont="1" applyFill="1" applyBorder="1" applyAlignment="1" applyProtection="1"/>
    <xf numFmtId="164" fontId="15" fillId="26" borderId="42" xfId="56" applyNumberFormat="1" applyFont="1" applyFill="1" applyBorder="1" applyAlignment="1" applyProtection="1"/>
    <xf numFmtId="164" fontId="15" fillId="26" borderId="44" xfId="56" applyNumberFormat="1" applyFont="1" applyFill="1" applyBorder="1" applyAlignment="1" applyProtection="1"/>
    <xf numFmtId="164" fontId="15" fillId="26" borderId="79" xfId="56" applyNumberFormat="1" applyFont="1" applyFill="1" applyBorder="1" applyAlignment="1" applyProtection="1"/>
    <xf numFmtId="164" fontId="15" fillId="26" borderId="45" xfId="56" applyNumberFormat="1" applyFont="1" applyFill="1" applyBorder="1" applyAlignment="1" applyProtection="1"/>
    <xf numFmtId="0" fontId="5" fillId="0" borderId="0" xfId="56" applyNumberFormat="1" applyFont="1" applyFill="1" applyBorder="1" applyAlignment="1" applyProtection="1">
      <alignment wrapText="1"/>
    </xf>
    <xf numFmtId="0" fontId="5" fillId="0" borderId="4" xfId="56" applyNumberFormat="1" applyFont="1" applyFill="1" applyBorder="1" applyAlignment="1" applyProtection="1">
      <alignment wrapText="1"/>
    </xf>
    <xf numFmtId="0" fontId="5" fillId="0" borderId="12" xfId="56" applyNumberFormat="1" applyFont="1" applyFill="1" applyBorder="1" applyAlignment="1" applyProtection="1">
      <alignment horizontal="center" vertical="center" wrapText="1"/>
    </xf>
    <xf numFmtId="0" fontId="5" fillId="0" borderId="14" xfId="56" applyNumberFormat="1" applyFont="1" applyFill="1" applyBorder="1" applyAlignment="1" applyProtection="1">
      <alignment horizontal="center" vertical="center" wrapText="1"/>
    </xf>
    <xf numFmtId="0" fontId="5" fillId="0" borderId="12" xfId="56" applyNumberFormat="1" applyFont="1" applyFill="1" applyBorder="1" applyAlignment="1" applyProtection="1">
      <alignment horizontal="center" vertical="center"/>
    </xf>
    <xf numFmtId="0" fontId="5" fillId="0" borderId="14" xfId="56" applyNumberFormat="1" applyFont="1" applyFill="1" applyBorder="1" applyAlignment="1" applyProtection="1">
      <alignment horizontal="center" vertical="center"/>
    </xf>
    <xf numFmtId="0" fontId="5" fillId="0" borderId="37" xfId="53" applyNumberFormat="1" applyFont="1" applyFill="1" applyBorder="1" applyAlignment="1" applyProtection="1">
      <alignment horizontal="center" vertical="center" wrapText="1"/>
    </xf>
    <xf numFmtId="0" fontId="5" fillId="0" borderId="13" xfId="57" applyNumberFormat="1" applyFont="1" applyFill="1" applyBorder="1" applyAlignment="1" applyProtection="1">
      <alignment horizontal="center" vertical="center" wrapText="1"/>
    </xf>
    <xf numFmtId="0" fontId="5" fillId="0" borderId="14" xfId="57" applyNumberFormat="1" applyFont="1" applyFill="1" applyBorder="1" applyAlignment="1" applyProtection="1">
      <alignment horizontal="center" vertical="center" wrapText="1"/>
    </xf>
    <xf numFmtId="164" fontId="5" fillId="0" borderId="48" xfId="56" applyNumberFormat="1" applyFont="1" applyFill="1" applyBorder="1" applyAlignment="1" applyProtection="1">
      <alignment wrapText="1"/>
    </xf>
    <xf numFmtId="164" fontId="15" fillId="0" borderId="48" xfId="56" applyNumberFormat="1" applyFont="1" applyFill="1" applyBorder="1" applyAlignment="1" applyProtection="1"/>
    <xf numFmtId="1" fontId="15" fillId="27" borderId="40" xfId="83" applyNumberFormat="1" applyFont="1" applyFill="1" applyBorder="1" applyAlignment="1" applyProtection="1">
      <protection locked="0"/>
    </xf>
    <xf numFmtId="0" fontId="38" fillId="0" borderId="0" xfId="56" applyNumberFormat="1" applyFont="1" applyFill="1" applyAlignment="1" applyProtection="1"/>
    <xf numFmtId="0" fontId="37" fillId="0" borderId="0" xfId="56" applyNumberFormat="1" applyFont="1" applyFill="1" applyAlignment="1" applyProtection="1"/>
    <xf numFmtId="0" fontId="5" fillId="0" borderId="0" xfId="57" applyNumberFormat="1" applyFont="1" applyFill="1" applyAlignment="1" applyProtection="1">
      <alignment wrapText="1"/>
    </xf>
    <xf numFmtId="0" fontId="5" fillId="30" borderId="0" xfId="56" applyNumberFormat="1" applyFont="1" applyFill="1" applyAlignment="1" applyProtection="1"/>
    <xf numFmtId="0" fontId="5" fillId="30" borderId="0" xfId="56" applyNumberFormat="1" applyFont="1" applyFill="1" applyAlignment="1" applyProtection="1">
      <protection locked="0"/>
    </xf>
    <xf numFmtId="0" fontId="5" fillId="30" borderId="0" xfId="57" applyNumberFormat="1" applyFont="1" applyFill="1" applyAlignment="1" applyProtection="1"/>
    <xf numFmtId="0" fontId="5" fillId="30" borderId="0" xfId="57" applyNumberFormat="1" applyFont="1" applyFill="1" applyAlignment="1" applyProtection="1">
      <alignment wrapText="1"/>
    </xf>
    <xf numFmtId="0" fontId="5" fillId="0" borderId="11" xfId="56" applyNumberFormat="1" applyFont="1" applyFill="1" applyBorder="1" applyAlignment="1" applyProtection="1">
      <alignment horizontal="center" vertical="center" wrapText="1"/>
    </xf>
    <xf numFmtId="1" fontId="18" fillId="0" borderId="0" xfId="56" applyNumberFormat="1" applyFont="1" applyFill="1" applyAlignment="1" applyProtection="1"/>
    <xf numFmtId="164" fontId="5" fillId="26" borderId="4" xfId="56" applyNumberFormat="1" applyFont="1" applyFill="1" applyBorder="1" applyAlignment="1" applyProtection="1">
      <alignment horizontal="center" vertical="center"/>
    </xf>
    <xf numFmtId="0" fontId="39" fillId="0" borderId="0" xfId="56" applyNumberFormat="1" applyFont="1" applyFill="1" applyAlignment="1" applyProtection="1"/>
    <xf numFmtId="0" fontId="18" fillId="0" borderId="0" xfId="57" applyNumberFormat="1" applyFont="1" applyFill="1" applyAlignment="1" applyProtection="1"/>
    <xf numFmtId="0" fontId="18" fillId="0" borderId="0" xfId="56" applyNumberFormat="1" applyFont="1" applyFill="1" applyAlignment="1" applyProtection="1"/>
    <xf numFmtId="1" fontId="12" fillId="0" borderId="0" xfId="56" applyNumberFormat="1" applyFont="1" applyFill="1" applyAlignment="1" applyProtection="1"/>
    <xf numFmtId="0" fontId="18" fillId="0" borderId="0" xfId="54" applyNumberFormat="1" applyFont="1" applyFill="1" applyBorder="1" applyAlignment="1" applyProtection="1"/>
    <xf numFmtId="0" fontId="18" fillId="0" borderId="0" xfId="58" applyNumberFormat="1" applyFont="1" applyFill="1" applyAlignment="1" applyProtection="1"/>
    <xf numFmtId="0" fontId="5" fillId="0" borderId="64" xfId="56" applyNumberFormat="1" applyFont="1" applyFill="1" applyBorder="1" applyAlignment="1" applyProtection="1">
      <alignment horizontal="center" vertical="center"/>
    </xf>
    <xf numFmtId="0" fontId="5" fillId="0" borderId="0" xfId="59" applyFont="1" applyFill="1" applyBorder="1" applyProtection="1"/>
    <xf numFmtId="0" fontId="5" fillId="0" borderId="0" xfId="56" quotePrefix="1" applyNumberFormat="1" applyFont="1" applyFill="1" applyBorder="1" applyAlignment="1" applyProtection="1">
      <alignment horizontal="left"/>
    </xf>
    <xf numFmtId="0" fontId="5" fillId="0" borderId="0" xfId="59" applyFont="1" applyFill="1" applyProtection="1"/>
    <xf numFmtId="0" fontId="5" fillId="25" borderId="0" xfId="57" applyNumberFormat="1" applyFont="1" applyFill="1" applyAlignment="1" applyProtection="1"/>
    <xf numFmtId="0" fontId="5" fillId="0" borderId="78" xfId="56" applyNumberFormat="1" applyFont="1" applyFill="1" applyBorder="1" applyAlignment="1" applyProtection="1">
      <alignment horizontal="left"/>
    </xf>
    <xf numFmtId="0" fontId="5" fillId="0" borderId="63" xfId="56" quotePrefix="1" applyNumberFormat="1" applyFont="1" applyFill="1" applyBorder="1" applyAlignment="1" applyProtection="1">
      <alignment horizontal="left"/>
    </xf>
    <xf numFmtId="0" fontId="10" fillId="30" borderId="15" xfId="56" applyNumberFormat="1" applyFont="1" applyFill="1" applyBorder="1" applyAlignment="1" applyProtection="1"/>
    <xf numFmtId="0" fontId="10" fillId="30" borderId="17" xfId="56" quotePrefix="1" applyNumberFormat="1" applyFont="1" applyFill="1" applyBorder="1" applyAlignment="1" applyProtection="1"/>
    <xf numFmtId="164" fontId="15" fillId="0" borderId="40" xfId="56" applyNumberFormat="1" applyFont="1" applyFill="1" applyBorder="1" applyAlignment="1" applyProtection="1"/>
    <xf numFmtId="164" fontId="15" fillId="26" borderId="48" xfId="56" applyNumberFormat="1" applyFont="1" applyFill="1" applyBorder="1" applyAlignment="1" applyProtection="1"/>
    <xf numFmtId="164" fontId="15" fillId="26" borderId="4" xfId="56" applyNumberFormat="1" applyFont="1" applyFill="1" applyBorder="1" applyAlignment="1" applyProtection="1"/>
    <xf numFmtId="164" fontId="15" fillId="26" borderId="51" xfId="56" applyNumberFormat="1" applyFont="1" applyFill="1" applyBorder="1" applyAlignment="1" applyProtection="1"/>
    <xf numFmtId="164" fontId="15" fillId="26" borderId="60" xfId="56" applyNumberFormat="1" applyFont="1" applyFill="1" applyBorder="1" applyAlignment="1" applyProtection="1"/>
    <xf numFmtId="164" fontId="15" fillId="26" borderId="53" xfId="56" applyNumberFormat="1" applyFont="1" applyFill="1" applyBorder="1" applyAlignment="1" applyProtection="1"/>
    <xf numFmtId="164" fontId="15" fillId="26" borderId="55" xfId="56" applyNumberFormat="1" applyFont="1" applyFill="1" applyBorder="1" applyAlignment="1" applyProtection="1"/>
    <xf numFmtId="164" fontId="17" fillId="0" borderId="0" xfId="56" applyNumberFormat="1" applyFont="1" applyFill="1" applyAlignment="1" applyProtection="1"/>
    <xf numFmtId="167" fontId="17" fillId="0" borderId="0" xfId="56" applyNumberFormat="1" applyFont="1" applyFill="1" applyAlignment="1" applyProtection="1"/>
    <xf numFmtId="41" fontId="17" fillId="0" borderId="0" xfId="56" applyNumberFormat="1" applyFont="1" applyFill="1" applyAlignment="1" applyProtection="1"/>
    <xf numFmtId="0" fontId="5" fillId="0" borderId="17" xfId="56" applyNumberFormat="1" applyFont="1" applyFill="1" applyBorder="1" applyAlignment="1" applyProtection="1">
      <alignment horizontal="center" vertical="center" wrapText="1"/>
    </xf>
    <xf numFmtId="0" fontId="5" fillId="0" borderId="48" xfId="56" applyNumberFormat="1" applyFont="1" applyFill="1" applyBorder="1" applyAlignment="1" applyProtection="1">
      <alignment horizontal="center" vertical="center" wrapText="1"/>
    </xf>
    <xf numFmtId="0" fontId="5" fillId="0" borderId="38" xfId="56" applyNumberFormat="1" applyFont="1" applyFill="1" applyBorder="1" applyAlignment="1" applyProtection="1">
      <alignment horizontal="center" vertical="center" wrapText="1"/>
    </xf>
    <xf numFmtId="0" fontId="5" fillId="0" borderId="15" xfId="56" applyNumberFormat="1" applyFont="1" applyFill="1" applyBorder="1" applyAlignment="1" applyProtection="1">
      <alignment horizontal="center" vertical="center" wrapText="1"/>
    </xf>
    <xf numFmtId="0" fontId="5" fillId="0" borderId="4" xfId="56" applyNumberFormat="1" applyFont="1" applyFill="1" applyBorder="1" applyAlignment="1" applyProtection="1">
      <alignment horizontal="center" vertical="center" wrapText="1"/>
    </xf>
    <xf numFmtId="0" fontId="5" fillId="0" borderId="51" xfId="56" applyNumberFormat="1" applyFont="1" applyFill="1" applyBorder="1" applyAlignment="1" applyProtection="1">
      <alignment horizontal="center" vertical="center" wrapText="1"/>
    </xf>
    <xf numFmtId="0" fontId="5" fillId="0" borderId="0" xfId="56" applyNumberFormat="1" applyFont="1" applyFill="1" applyBorder="1" applyAlignment="1" applyProtection="1">
      <alignment horizontal="center"/>
    </xf>
    <xf numFmtId="0" fontId="5" fillId="0" borderId="46" xfId="56" applyNumberFormat="1" applyFont="1" applyFill="1" applyBorder="1" applyAlignment="1" applyProtection="1">
      <alignment horizontal="center" vertical="center" wrapText="1"/>
    </xf>
    <xf numFmtId="0" fontId="5" fillId="0" borderId="4" xfId="56" applyNumberFormat="1" applyFont="1" applyFill="1" applyBorder="1" applyAlignment="1" applyProtection="1">
      <alignment horizontal="center" vertical="center"/>
    </xf>
    <xf numFmtId="164" fontId="5" fillId="0" borderId="55" xfId="56" applyNumberFormat="1" applyFont="1" applyFill="1" applyBorder="1" applyAlignment="1" applyProtection="1">
      <alignment wrapText="1"/>
    </xf>
    <xf numFmtId="164" fontId="5" fillId="0" borderId="60" xfId="56" applyNumberFormat="1" applyFont="1" applyFill="1" applyBorder="1" applyAlignment="1" applyProtection="1">
      <alignment wrapText="1"/>
    </xf>
    <xf numFmtId="164" fontId="15" fillId="0" borderId="4" xfId="81" applyNumberFormat="1" applyFont="1" applyFill="1" applyBorder="1" applyAlignment="1" applyProtection="1">
      <alignment horizontal="right"/>
    </xf>
    <xf numFmtId="164" fontId="15" fillId="0" borderId="76" xfId="81" applyNumberFormat="1" applyFont="1" applyFill="1" applyBorder="1" applyAlignment="1" applyProtection="1">
      <alignment horizontal="right"/>
    </xf>
    <xf numFmtId="164" fontId="15" fillId="0" borderId="12" xfId="81" applyNumberFormat="1" applyFont="1" applyFill="1" applyBorder="1" applyAlignment="1" applyProtection="1">
      <alignment horizontal="right"/>
    </xf>
    <xf numFmtId="164" fontId="15" fillId="0" borderId="13" xfId="81" applyNumberFormat="1" applyFont="1" applyFill="1" applyBorder="1" applyAlignment="1" applyProtection="1">
      <alignment horizontal="right"/>
    </xf>
    <xf numFmtId="164" fontId="15" fillId="0" borderId="14" xfId="81" applyNumberFormat="1" applyFont="1" applyFill="1" applyBorder="1" applyAlignment="1" applyProtection="1">
      <alignment horizontal="right"/>
    </xf>
    <xf numFmtId="164" fontId="15" fillId="0" borderId="4" xfId="81" quotePrefix="1" applyNumberFormat="1" applyFont="1" applyFill="1" applyBorder="1" applyAlignment="1" applyProtection="1">
      <alignment horizontal="right"/>
    </xf>
    <xf numFmtId="164" fontId="15" fillId="0" borderId="51" xfId="81" applyNumberFormat="1" applyFont="1" applyFill="1" applyBorder="1" applyAlignment="1" applyProtection="1">
      <alignment horizontal="right"/>
    </xf>
    <xf numFmtId="164" fontId="15" fillId="0" borderId="0" xfId="81" applyNumberFormat="1" applyFont="1" applyFill="1" applyBorder="1" applyAlignment="1" applyProtection="1">
      <alignment horizontal="right"/>
    </xf>
    <xf numFmtId="164" fontId="15" fillId="0" borderId="58" xfId="81" applyNumberFormat="1" applyFont="1" applyFill="1" applyBorder="1" applyAlignment="1" applyProtection="1">
      <alignment horizontal="right"/>
    </xf>
    <xf numFmtId="164" fontId="15" fillId="0" borderId="41" xfId="81" applyNumberFormat="1" applyFont="1" applyFill="1" applyBorder="1" applyAlignment="1" applyProtection="1">
      <alignment horizontal="right"/>
    </xf>
    <xf numFmtId="164" fontId="15" fillId="0" borderId="81" xfId="81" applyNumberFormat="1" applyFont="1" applyFill="1" applyBorder="1" applyAlignment="1" applyProtection="1">
      <alignment horizontal="right"/>
    </xf>
    <xf numFmtId="164" fontId="15" fillId="0" borderId="51" xfId="81" quotePrefix="1" applyNumberFormat="1" applyFont="1" applyFill="1" applyBorder="1" applyAlignment="1" applyProtection="1">
      <alignment horizontal="right"/>
    </xf>
    <xf numFmtId="164" fontId="15" fillId="0" borderId="53" xfId="81" applyNumberFormat="1" applyFont="1" applyFill="1" applyBorder="1" applyAlignment="1" applyProtection="1">
      <alignment horizontal="right"/>
    </xf>
    <xf numFmtId="164" fontId="15" fillId="0" borderId="54" xfId="81" applyNumberFormat="1" applyFont="1" applyFill="1" applyBorder="1" applyAlignment="1" applyProtection="1">
      <alignment horizontal="right"/>
    </xf>
    <xf numFmtId="164" fontId="15" fillId="0" borderId="20" xfId="81" applyNumberFormat="1" applyFont="1" applyFill="1" applyBorder="1" applyAlignment="1" applyProtection="1">
      <alignment horizontal="right"/>
    </xf>
    <xf numFmtId="164" fontId="15" fillId="0" borderId="21" xfId="81" applyNumberFormat="1" applyFont="1" applyFill="1" applyBorder="1" applyAlignment="1" applyProtection="1">
      <alignment horizontal="right"/>
    </xf>
    <xf numFmtId="164" fontId="15" fillId="0" borderId="22" xfId="81" applyNumberFormat="1" applyFont="1" applyFill="1" applyBorder="1" applyAlignment="1" applyProtection="1">
      <alignment horizontal="right"/>
    </xf>
    <xf numFmtId="164" fontId="15" fillId="0" borderId="53" xfId="81" quotePrefix="1" applyNumberFormat="1" applyFont="1" applyFill="1" applyBorder="1" applyAlignment="1" applyProtection="1">
      <alignment horizontal="right"/>
    </xf>
    <xf numFmtId="164" fontId="15" fillId="0" borderId="55" xfId="81" applyNumberFormat="1" applyFont="1" applyFill="1" applyBorder="1" applyAlignment="1" applyProtection="1">
      <alignment horizontal="right"/>
    </xf>
    <xf numFmtId="164" fontId="15" fillId="0" borderId="56" xfId="81" applyNumberFormat="1" applyFont="1" applyFill="1" applyBorder="1" applyAlignment="1" applyProtection="1">
      <alignment horizontal="right"/>
    </xf>
    <xf numFmtId="164" fontId="15" fillId="0" borderId="47" xfId="81" applyNumberFormat="1" applyFont="1" applyFill="1" applyBorder="1" applyAlignment="1" applyProtection="1">
      <alignment horizontal="right"/>
    </xf>
    <xf numFmtId="164" fontId="15" fillId="0" borderId="28" xfId="81" applyNumberFormat="1" applyFont="1" applyFill="1" applyBorder="1" applyAlignment="1" applyProtection="1">
      <alignment horizontal="right"/>
    </xf>
    <xf numFmtId="164" fontId="15" fillId="0" borderId="29" xfId="81" applyNumberFormat="1" applyFont="1" applyFill="1" applyBorder="1" applyAlignment="1" applyProtection="1">
      <alignment horizontal="right"/>
    </xf>
    <xf numFmtId="164" fontId="15" fillId="0" borderId="55" xfId="81" quotePrefix="1" applyNumberFormat="1" applyFont="1" applyFill="1" applyBorder="1" applyAlignment="1" applyProtection="1">
      <alignment horizontal="right"/>
    </xf>
    <xf numFmtId="164" fontId="15" fillId="0" borderId="60" xfId="81" applyNumberFormat="1" applyFont="1" applyFill="1" applyBorder="1" applyAlignment="1" applyProtection="1">
      <alignment horizontal="right"/>
    </xf>
    <xf numFmtId="164" fontId="15" fillId="0" borderId="61" xfId="81" applyNumberFormat="1" applyFont="1" applyFill="1" applyBorder="1" applyAlignment="1" applyProtection="1">
      <alignment horizontal="right"/>
    </xf>
    <xf numFmtId="164" fontId="15" fillId="0" borderId="25" xfId="81" applyNumberFormat="1" applyFont="1" applyFill="1" applyBorder="1" applyAlignment="1" applyProtection="1">
      <alignment horizontal="right"/>
    </xf>
    <xf numFmtId="164" fontId="15" fillId="0" borderId="26" xfId="81" applyNumberFormat="1" applyFont="1" applyFill="1" applyBorder="1" applyAlignment="1" applyProtection="1">
      <alignment horizontal="right"/>
    </xf>
    <xf numFmtId="164" fontId="15" fillId="0" borderId="27" xfId="81" applyNumberFormat="1" applyFont="1" applyFill="1" applyBorder="1" applyAlignment="1" applyProtection="1">
      <alignment horizontal="right"/>
    </xf>
    <xf numFmtId="164" fontId="15" fillId="0" borderId="60" xfId="81" quotePrefix="1" applyNumberFormat="1" applyFont="1" applyFill="1" applyBorder="1" applyAlignment="1" applyProtection="1">
      <alignment horizontal="right"/>
    </xf>
    <xf numFmtId="164" fontId="15" fillId="0" borderId="4" xfId="81" applyNumberFormat="1" applyFont="1" applyFill="1" applyBorder="1" applyAlignment="1" applyProtection="1">
      <alignment horizontal="right" vertical="center"/>
    </xf>
    <xf numFmtId="164" fontId="15" fillId="0" borderId="76" xfId="81" applyNumberFormat="1" applyFont="1" applyFill="1" applyBorder="1" applyAlignment="1" applyProtection="1">
      <alignment horizontal="right" vertical="center"/>
    </xf>
    <xf numFmtId="164" fontId="15" fillId="0" borderId="12" xfId="81" applyNumberFormat="1" applyFont="1" applyFill="1" applyBorder="1" applyAlignment="1" applyProtection="1">
      <alignment horizontal="right" vertical="center"/>
    </xf>
    <xf numFmtId="164" fontId="15" fillId="0" borderId="13" xfId="81" applyNumberFormat="1" applyFont="1" applyFill="1" applyBorder="1" applyAlignment="1" applyProtection="1">
      <alignment horizontal="right" vertical="center"/>
    </xf>
    <xf numFmtId="164" fontId="15" fillId="0" borderId="14" xfId="81" applyNumberFormat="1" applyFont="1" applyFill="1" applyBorder="1" applyAlignment="1" applyProtection="1">
      <alignment horizontal="right" vertical="center"/>
    </xf>
    <xf numFmtId="164" fontId="15" fillId="0" borderId="16" xfId="81" applyNumberFormat="1" applyFont="1" applyFill="1" applyBorder="1" applyAlignment="1" applyProtection="1">
      <alignment horizontal="right"/>
    </xf>
    <xf numFmtId="164" fontId="15" fillId="0" borderId="79" xfId="81" applyNumberFormat="1" applyFont="1" applyFill="1" applyBorder="1" applyAlignment="1" applyProtection="1">
      <alignment horizontal="right"/>
    </xf>
    <xf numFmtId="164" fontId="15" fillId="0" borderId="30" xfId="81" applyNumberFormat="1" applyFont="1" applyFill="1" applyBorder="1" applyAlignment="1" applyProtection="1">
      <alignment horizontal="right"/>
    </xf>
    <xf numFmtId="164" fontId="15" fillId="0" borderId="31" xfId="81" applyNumberFormat="1" applyFont="1" applyFill="1" applyBorder="1" applyAlignment="1" applyProtection="1">
      <alignment horizontal="right"/>
    </xf>
    <xf numFmtId="164" fontId="15" fillId="0" borderId="32" xfId="81" applyNumberFormat="1" applyFont="1" applyFill="1" applyBorder="1" applyAlignment="1" applyProtection="1">
      <alignment horizontal="right"/>
    </xf>
    <xf numFmtId="164" fontId="15" fillId="0" borderId="16" xfId="81" quotePrefix="1" applyNumberFormat="1" applyFont="1" applyFill="1" applyBorder="1" applyAlignment="1" applyProtection="1">
      <alignment horizontal="right"/>
    </xf>
    <xf numFmtId="164" fontId="15" fillId="0" borderId="54" xfId="81" applyNumberFormat="1" applyFont="1" applyFill="1" applyBorder="1" applyAlignment="1" applyProtection="1">
      <alignment horizontal="right" vertical="center"/>
    </xf>
    <xf numFmtId="164" fontId="15" fillId="0" borderId="20" xfId="81" applyNumberFormat="1" applyFont="1" applyFill="1" applyBorder="1" applyAlignment="1" applyProtection="1">
      <alignment horizontal="right" vertical="center"/>
    </xf>
    <xf numFmtId="164" fontId="15" fillId="0" borderId="21" xfId="81" applyNumberFormat="1" applyFont="1" applyFill="1" applyBorder="1" applyAlignment="1" applyProtection="1">
      <alignment horizontal="right" vertical="center"/>
    </xf>
    <xf numFmtId="164" fontId="15" fillId="0" borderId="22" xfId="81" applyNumberFormat="1" applyFont="1" applyFill="1" applyBorder="1" applyAlignment="1" applyProtection="1">
      <alignment horizontal="right" vertical="center"/>
    </xf>
    <xf numFmtId="164" fontId="15" fillId="0" borderId="72" xfId="81" applyNumberFormat="1" applyFont="1" applyFill="1" applyBorder="1" applyAlignment="1" applyProtection="1">
      <alignment horizontal="right"/>
    </xf>
    <xf numFmtId="164" fontId="15" fillId="0" borderId="62" xfId="81" applyNumberFormat="1" applyFont="1" applyFill="1" applyBorder="1" applyAlignment="1" applyProtection="1">
      <alignment horizontal="right"/>
    </xf>
    <xf numFmtId="164" fontId="15" fillId="0" borderId="67" xfId="81" applyNumberFormat="1" applyFont="1" applyFill="1" applyBorder="1" applyAlignment="1" applyProtection="1">
      <alignment horizontal="right"/>
    </xf>
    <xf numFmtId="164" fontId="15" fillId="0" borderId="18" xfId="81" applyNumberFormat="1" applyFont="1" applyFill="1" applyBorder="1" applyAlignment="1" applyProtection="1">
      <alignment horizontal="right"/>
    </xf>
    <xf numFmtId="164" fontId="15" fillId="0" borderId="19" xfId="81" applyNumberFormat="1" applyFont="1" applyFill="1" applyBorder="1" applyAlignment="1" applyProtection="1">
      <alignment horizontal="right"/>
    </xf>
    <xf numFmtId="164" fontId="15" fillId="0" borderId="72" xfId="81" quotePrefix="1" applyNumberFormat="1" applyFont="1" applyFill="1" applyBorder="1" applyAlignment="1" applyProtection="1">
      <alignment horizontal="right"/>
    </xf>
    <xf numFmtId="164" fontId="15" fillId="0" borderId="75" xfId="81" applyNumberFormat="1" applyFont="1" applyFill="1" applyBorder="1" applyAlignment="1" applyProtection="1">
      <alignment horizontal="right"/>
    </xf>
    <xf numFmtId="164" fontId="15" fillId="0" borderId="63" xfId="81" applyNumberFormat="1" applyFont="1" applyFill="1" applyBorder="1" applyAlignment="1" applyProtection="1">
      <alignment horizontal="right"/>
    </xf>
    <xf numFmtId="164" fontId="15" fillId="0" borderId="64" xfId="81" applyNumberFormat="1" applyFont="1" applyFill="1" applyBorder="1" applyAlignment="1" applyProtection="1">
      <alignment horizontal="right"/>
    </xf>
    <xf numFmtId="164" fontId="15" fillId="0" borderId="23" xfId="81" applyNumberFormat="1" applyFont="1" applyFill="1" applyBorder="1" applyAlignment="1" applyProtection="1">
      <alignment horizontal="right"/>
    </xf>
    <xf numFmtId="164" fontId="15" fillId="0" borderId="24" xfId="81" applyNumberFormat="1" applyFont="1" applyFill="1" applyBorder="1" applyAlignment="1" applyProtection="1">
      <alignment horizontal="right"/>
    </xf>
    <xf numFmtId="164" fontId="15" fillId="0" borderId="75" xfId="81" quotePrefix="1" applyNumberFormat="1" applyFont="1" applyFill="1" applyBorder="1" applyAlignment="1" applyProtection="1">
      <alignment horizontal="right"/>
    </xf>
    <xf numFmtId="164" fontId="15" fillId="0" borderId="51" xfId="81" applyNumberFormat="1" applyFont="1" applyFill="1" applyBorder="1" applyAlignment="1" applyProtection="1">
      <alignment horizontal="right" vertical="center"/>
    </xf>
    <xf numFmtId="164" fontId="15" fillId="0" borderId="42" xfId="81" applyNumberFormat="1" applyFont="1" applyFill="1" applyBorder="1" applyAlignment="1" applyProtection="1">
      <alignment horizontal="right" vertical="center"/>
    </xf>
    <xf numFmtId="164" fontId="15" fillId="0" borderId="0" xfId="81" applyNumberFormat="1" applyFont="1" applyFill="1" applyBorder="1" applyAlignment="1" applyProtection="1">
      <alignment horizontal="right" vertical="center"/>
    </xf>
    <xf numFmtId="164" fontId="15" fillId="0" borderId="37" xfId="81" applyNumberFormat="1" applyFont="1" applyFill="1" applyBorder="1" applyAlignment="1" applyProtection="1">
      <alignment horizontal="right" vertical="center"/>
    </xf>
    <xf numFmtId="164" fontId="15" fillId="0" borderId="51" xfId="81" quotePrefix="1" applyNumberFormat="1" applyFont="1" applyFill="1" applyBorder="1" applyAlignment="1" applyProtection="1">
      <alignment horizontal="center"/>
    </xf>
    <xf numFmtId="164" fontId="15" fillId="0" borderId="39" xfId="81" applyNumberFormat="1" applyFont="1" applyFill="1" applyBorder="1" applyAlignment="1" applyProtection="1">
      <alignment horizontal="right"/>
    </xf>
    <xf numFmtId="164" fontId="15" fillId="0" borderId="60" xfId="81" applyNumberFormat="1" applyFont="1" applyFill="1" applyBorder="1" applyAlignment="1" applyProtection="1">
      <alignment horizontal="center"/>
    </xf>
    <xf numFmtId="164" fontId="15" fillId="0" borderId="40" xfId="81" applyNumberFormat="1" applyFont="1" applyFill="1" applyBorder="1" applyAlignment="1" applyProtection="1">
      <alignment horizontal="right"/>
    </xf>
    <xf numFmtId="164" fontId="15" fillId="0" borderId="55" xfId="81" applyNumberFormat="1" applyFont="1" applyFill="1" applyBorder="1" applyAlignment="1" applyProtection="1">
      <alignment horizontal="center"/>
    </xf>
    <xf numFmtId="164" fontId="15" fillId="26" borderId="48" xfId="81" applyNumberFormat="1" applyFont="1" applyFill="1" applyBorder="1" applyAlignment="1" applyProtection="1">
      <alignment horizontal="right"/>
    </xf>
    <xf numFmtId="164" fontId="15" fillId="26" borderId="38" xfId="81" applyNumberFormat="1" applyFont="1" applyFill="1" applyBorder="1" applyAlignment="1" applyProtection="1">
      <alignment horizontal="right"/>
    </xf>
    <xf numFmtId="164" fontId="15" fillId="26" borderId="11" xfId="81" applyNumberFormat="1" applyFont="1" applyFill="1" applyBorder="1" applyAlignment="1" applyProtection="1">
      <alignment horizontal="right"/>
    </xf>
    <xf numFmtId="164" fontId="15" fillId="26" borderId="37" xfId="81" applyNumberFormat="1" applyFont="1" applyFill="1" applyBorder="1" applyAlignment="1" applyProtection="1">
      <alignment horizontal="right"/>
    </xf>
    <xf numFmtId="164" fontId="15" fillId="26" borderId="48" xfId="81" applyNumberFormat="1" applyFont="1" applyFill="1" applyBorder="1" applyAlignment="1" applyProtection="1">
      <alignment horizontal="center"/>
    </xf>
    <xf numFmtId="164" fontId="15" fillId="0" borderId="17" xfId="81" applyNumberFormat="1" applyFont="1" applyFill="1" applyBorder="1" applyAlignment="1" applyProtection="1">
      <alignment horizontal="right"/>
    </xf>
    <xf numFmtId="164" fontId="15" fillId="0" borderId="4" xfId="81" applyNumberFormat="1" applyFont="1" applyFill="1" applyBorder="1" applyAlignment="1" applyProtection="1">
      <alignment horizontal="center"/>
    </xf>
    <xf numFmtId="164" fontId="15" fillId="30" borderId="48" xfId="81" applyNumberFormat="1" applyFont="1" applyFill="1" applyBorder="1" applyAlignment="1" applyProtection="1">
      <alignment horizontal="right"/>
    </xf>
    <xf numFmtId="164" fontId="15" fillId="30" borderId="38" xfId="81" applyNumberFormat="1" applyFont="1" applyFill="1" applyBorder="1" applyAlignment="1" applyProtection="1">
      <alignment horizontal="right"/>
    </xf>
    <xf numFmtId="164" fontId="15" fillId="30" borderId="11" xfId="81" applyNumberFormat="1" applyFont="1" applyFill="1" applyBorder="1" applyAlignment="1" applyProtection="1">
      <alignment horizontal="right"/>
    </xf>
    <xf numFmtId="164" fontId="15" fillId="30" borderId="37" xfId="81" applyNumberFormat="1" applyFont="1" applyFill="1" applyBorder="1" applyAlignment="1" applyProtection="1">
      <alignment horizontal="right"/>
    </xf>
    <xf numFmtId="164" fontId="15" fillId="30" borderId="48" xfId="81" applyNumberFormat="1" applyFont="1" applyFill="1" applyBorder="1" applyAlignment="1" applyProtection="1">
      <alignment horizontal="center"/>
    </xf>
    <xf numFmtId="164" fontId="15" fillId="0" borderId="35" xfId="81" applyNumberFormat="1" applyFont="1" applyFill="1" applyBorder="1" applyAlignment="1" applyProtection="1">
      <alignment horizontal="right"/>
    </xf>
    <xf numFmtId="164" fontId="15" fillId="0" borderId="53" xfId="81" applyNumberFormat="1" applyFont="1" applyFill="1" applyBorder="1" applyAlignment="1" applyProtection="1">
      <alignment horizontal="center"/>
    </xf>
    <xf numFmtId="164" fontId="15" fillId="0" borderId="36" xfId="81" applyNumberFormat="1" applyFont="1" applyFill="1" applyBorder="1" applyAlignment="1" applyProtection="1">
      <alignment horizontal="right"/>
    </xf>
    <xf numFmtId="164" fontId="15" fillId="0" borderId="75" xfId="81" applyNumberFormat="1" applyFont="1" applyFill="1" applyBorder="1" applyAlignment="1" applyProtection="1">
      <alignment horizontal="center"/>
    </xf>
    <xf numFmtId="164" fontId="8" fillId="0" borderId="4" xfId="81" applyNumberFormat="1" applyFont="1" applyFill="1" applyBorder="1" applyAlignment="1" applyProtection="1">
      <alignment horizontal="right"/>
    </xf>
    <xf numFmtId="164" fontId="8" fillId="0" borderId="17" xfId="81" applyNumberFormat="1" applyFont="1" applyFill="1" applyBorder="1" applyAlignment="1" applyProtection="1">
      <alignment horizontal="right"/>
    </xf>
    <xf numFmtId="164" fontId="8" fillId="0" borderId="76" xfId="81" applyNumberFormat="1" applyFont="1" applyFill="1" applyBorder="1" applyAlignment="1" applyProtection="1">
      <alignment horizontal="right"/>
    </xf>
    <xf numFmtId="164" fontId="8" fillId="0" borderId="13" xfId="81" applyNumberFormat="1" applyFont="1" applyFill="1" applyBorder="1" applyAlignment="1" applyProtection="1">
      <alignment horizontal="right"/>
    </xf>
    <xf numFmtId="164" fontId="8" fillId="0" borderId="4" xfId="81" applyNumberFormat="1" applyFont="1" applyFill="1" applyBorder="1" applyAlignment="1" applyProtection="1">
      <alignment horizontal="center"/>
    </xf>
    <xf numFmtId="164" fontId="15" fillId="0" borderId="16" xfId="81" applyNumberFormat="1" applyFont="1" applyFill="1" applyBorder="1" applyAlignment="1" applyProtection="1">
      <alignment horizontal="right" vertical="center"/>
    </xf>
    <xf numFmtId="164" fontId="15" fillId="0" borderId="45" xfId="81" applyNumberFormat="1" applyFont="1" applyFill="1" applyBorder="1" applyAlignment="1" applyProtection="1">
      <alignment horizontal="right"/>
    </xf>
    <xf numFmtId="164" fontId="15" fillId="0" borderId="65" xfId="81" applyNumberFormat="1" applyFont="1" applyFill="1" applyBorder="1" applyAlignment="1" applyProtection="1">
      <alignment horizontal="right"/>
    </xf>
    <xf numFmtId="164" fontId="15" fillId="0" borderId="16" xfId="81" quotePrefix="1" applyNumberFormat="1" applyFont="1" applyFill="1" applyBorder="1" applyAlignment="1" applyProtection="1">
      <alignment horizontal="center" vertical="center"/>
    </xf>
    <xf numFmtId="164" fontId="15" fillId="0" borderId="4" xfId="81" quotePrefix="1" applyNumberFormat="1" applyFont="1" applyFill="1" applyBorder="1" applyAlignment="1" applyProtection="1">
      <alignment horizontal="center" vertical="center"/>
    </xf>
    <xf numFmtId="164" fontId="15" fillId="26" borderId="49" xfId="81" applyNumberFormat="1" applyFont="1" applyFill="1" applyBorder="1" applyAlignment="1" applyProtection="1">
      <alignment horizontal="right"/>
    </xf>
    <xf numFmtId="164" fontId="15" fillId="26" borderId="50" xfId="81" applyNumberFormat="1" applyFont="1" applyFill="1" applyBorder="1" applyAlignment="1" applyProtection="1">
      <alignment horizontal="right"/>
    </xf>
    <xf numFmtId="164" fontId="15" fillId="0" borderId="33" xfId="81" quotePrefix="1" applyNumberFormat="1" applyFont="1" applyFill="1" applyBorder="1" applyAlignment="1" applyProtection="1">
      <alignment horizontal="center"/>
    </xf>
    <xf numFmtId="164" fontId="15" fillId="0" borderId="48" xfId="81" quotePrefix="1" applyNumberFormat="1" applyFont="1" applyFill="1" applyBorder="1" applyAlignment="1" applyProtection="1">
      <alignment horizontal="center"/>
    </xf>
    <xf numFmtId="164" fontId="15" fillId="0" borderId="72" xfId="81" quotePrefix="1" applyNumberFormat="1" applyFont="1" applyFill="1" applyBorder="1" applyAlignment="1" applyProtection="1">
      <alignment horizontal="center"/>
    </xf>
    <xf numFmtId="164" fontId="15" fillId="26" borderId="20" xfId="81" applyNumberFormat="1" applyFont="1" applyFill="1" applyBorder="1" applyAlignment="1" applyProtection="1"/>
    <xf numFmtId="164" fontId="15" fillId="26" borderId="21" xfId="81" applyNumberFormat="1" applyFont="1" applyFill="1" applyBorder="1" applyAlignment="1" applyProtection="1"/>
    <xf numFmtId="164" fontId="15" fillId="26" borderId="22" xfId="81" applyNumberFormat="1" applyFont="1" applyFill="1" applyBorder="1" applyAlignment="1" applyProtection="1"/>
    <xf numFmtId="164" fontId="15" fillId="0" borderId="35" xfId="81" quotePrefix="1" applyNumberFormat="1" applyFont="1" applyFill="1" applyBorder="1" applyAlignment="1" applyProtection="1">
      <alignment horizontal="center"/>
    </xf>
    <xf numFmtId="164" fontId="15" fillId="0" borderId="53" xfId="81" quotePrefix="1" applyNumberFormat="1" applyFont="1" applyFill="1" applyBorder="1" applyAlignment="1" applyProtection="1">
      <alignment horizontal="center"/>
    </xf>
    <xf numFmtId="164" fontId="15" fillId="0" borderId="36" xfId="81" quotePrefix="1" applyNumberFormat="1" applyFont="1" applyFill="1" applyBorder="1" applyAlignment="1" applyProtection="1">
      <alignment horizontal="center"/>
    </xf>
    <xf numFmtId="164" fontId="15" fillId="0" borderId="75" xfId="81" quotePrefix="1" applyNumberFormat="1" applyFont="1" applyFill="1" applyBorder="1" applyAlignment="1" applyProtection="1">
      <alignment horizontal="center"/>
    </xf>
    <xf numFmtId="164" fontId="15" fillId="26" borderId="58" xfId="81" applyNumberFormat="1" applyFont="1" applyFill="1" applyBorder="1" applyAlignment="1" applyProtection="1"/>
    <xf numFmtId="164" fontId="15" fillId="26" borderId="41" xfId="81" applyNumberFormat="1" applyFont="1" applyFill="1" applyBorder="1" applyAlignment="1" applyProtection="1"/>
    <xf numFmtId="164" fontId="15" fillId="26" borderId="81" xfId="81" applyNumberFormat="1" applyFont="1" applyFill="1" applyBorder="1" applyAlignment="1" applyProtection="1"/>
    <xf numFmtId="164" fontId="15" fillId="26" borderId="30" xfId="81" applyNumberFormat="1" applyFont="1" applyFill="1" applyBorder="1" applyAlignment="1" applyProtection="1"/>
    <xf numFmtId="164" fontId="15" fillId="26" borderId="31" xfId="81" applyNumberFormat="1" applyFont="1" applyFill="1" applyBorder="1" applyAlignment="1" applyProtection="1"/>
    <xf numFmtId="164" fontId="15" fillId="26" borderId="32" xfId="81" applyNumberFormat="1" applyFont="1" applyFill="1" applyBorder="1" applyAlignment="1" applyProtection="1"/>
    <xf numFmtId="164" fontId="15" fillId="0" borderId="40" xfId="81" quotePrefix="1" applyNumberFormat="1" applyFont="1" applyFill="1" applyBorder="1" applyAlignment="1" applyProtection="1">
      <alignment horizontal="center"/>
    </xf>
    <xf numFmtId="164" fontId="15" fillId="0" borderId="55" xfId="81" quotePrefix="1" applyNumberFormat="1" applyFont="1" applyFill="1" applyBorder="1" applyAlignment="1" applyProtection="1">
      <alignment horizontal="center"/>
    </xf>
    <xf numFmtId="41" fontId="9" fillId="0" borderId="0" xfId="81" applyFont="1" applyFill="1" applyAlignment="1" applyProtection="1"/>
    <xf numFmtId="164" fontId="15" fillId="0" borderId="0" xfId="81" applyNumberFormat="1" applyFont="1" applyFill="1" applyBorder="1" applyAlignment="1" applyProtection="1"/>
    <xf numFmtId="164" fontId="15" fillId="0" borderId="0" xfId="81" quotePrefix="1" applyNumberFormat="1" applyFont="1" applyFill="1" applyBorder="1" applyAlignment="1" applyProtection="1">
      <alignment horizontal="center"/>
    </xf>
    <xf numFmtId="164" fontId="15" fillId="0" borderId="77" xfId="81" applyNumberFormat="1" applyFont="1" applyFill="1" applyBorder="1" applyAlignment="1" applyProtection="1">
      <alignment horizontal="right"/>
    </xf>
    <xf numFmtId="164" fontId="15" fillId="25" borderId="67" xfId="81" applyNumberFormat="1" applyFont="1" applyFill="1" applyBorder="1" applyAlignment="1" applyProtection="1">
      <alignment horizontal="right"/>
    </xf>
    <xf numFmtId="164" fontId="15" fillId="25" borderId="18" xfId="81" applyNumberFormat="1" applyFont="1" applyFill="1" applyBorder="1" applyAlignment="1" applyProtection="1">
      <alignment horizontal="right"/>
    </xf>
    <xf numFmtId="0" fontId="40" fillId="0" borderId="0" xfId="0" applyFont="1"/>
    <xf numFmtId="164" fontId="15" fillId="0" borderId="34" xfId="81" applyNumberFormat="1" applyFont="1" applyFill="1" applyBorder="1" applyAlignment="1" applyProtection="1">
      <alignment horizontal="right"/>
    </xf>
    <xf numFmtId="164" fontId="15" fillId="25" borderId="21" xfId="81" applyNumberFormat="1" applyFont="1" applyFill="1" applyBorder="1" applyAlignment="1" applyProtection="1">
      <alignment horizontal="right"/>
    </xf>
    <xf numFmtId="164" fontId="15" fillId="25" borderId="20" xfId="81" applyNumberFormat="1" applyFont="1" applyFill="1" applyBorder="1" applyAlignment="1" applyProtection="1">
      <alignment horizontal="right"/>
    </xf>
    <xf numFmtId="164" fontId="15" fillId="0" borderId="78" xfId="81" applyNumberFormat="1" applyFont="1" applyFill="1" applyBorder="1" applyAlignment="1" applyProtection="1">
      <alignment horizontal="right"/>
    </xf>
    <xf numFmtId="164" fontId="15" fillId="25" borderId="64" xfId="81" applyNumberFormat="1" applyFont="1" applyFill="1" applyBorder="1" applyAlignment="1" applyProtection="1">
      <alignment horizontal="right"/>
    </xf>
    <xf numFmtId="164" fontId="15" fillId="25" borderId="23" xfId="81" applyNumberFormat="1" applyFont="1" applyFill="1" applyBorder="1" applyAlignment="1" applyProtection="1">
      <alignment horizontal="right"/>
    </xf>
    <xf numFmtId="164" fontId="15" fillId="0" borderId="15" xfId="81" applyNumberFormat="1" applyFont="1" applyFill="1" applyBorder="1" applyAlignment="1" applyProtection="1">
      <alignment horizontal="right"/>
    </xf>
    <xf numFmtId="164" fontId="15" fillId="0" borderId="14" xfId="81" applyNumberFormat="1" applyFont="1" applyFill="1" applyBorder="1" applyAlignment="1" applyProtection="1"/>
    <xf numFmtId="164" fontId="15" fillId="0" borderId="13" xfId="81" applyNumberFormat="1" applyFont="1" applyFill="1" applyBorder="1" applyAlignment="1" applyProtection="1"/>
    <xf numFmtId="164" fontId="15" fillId="25" borderId="12" xfId="81" applyNumberFormat="1" applyFont="1" applyFill="1" applyBorder="1" applyAlignment="1" applyProtection="1">
      <alignment horizontal="right"/>
    </xf>
    <xf numFmtId="164" fontId="15" fillId="25" borderId="13" xfId="81" applyNumberFormat="1" applyFont="1" applyFill="1" applyBorder="1" applyAlignment="1" applyProtection="1"/>
    <xf numFmtId="164" fontId="15" fillId="0" borderId="4" xfId="81" applyNumberFormat="1" applyFont="1" applyFill="1" applyBorder="1" applyAlignment="1" applyProtection="1"/>
    <xf numFmtId="0" fontId="40" fillId="0" borderId="0" xfId="0" applyFont="1" applyFill="1" applyBorder="1"/>
    <xf numFmtId="0" fontId="6" fillId="0" borderId="0" xfId="0" applyFont="1"/>
    <xf numFmtId="167" fontId="15" fillId="30" borderId="60" xfId="81" applyNumberFormat="1" applyFont="1" applyFill="1" applyBorder="1" applyAlignment="1" applyProtection="1">
      <alignment horizontal="right"/>
    </xf>
    <xf numFmtId="41" fontId="15" fillId="27" borderId="39" xfId="81" applyFont="1" applyFill="1" applyBorder="1" applyAlignment="1" applyProtection="1">
      <alignment horizontal="right"/>
      <protection locked="0"/>
    </xf>
    <xf numFmtId="41" fontId="15" fillId="27" borderId="25" xfId="81" applyFont="1" applyFill="1" applyBorder="1" applyAlignment="1" applyProtection="1">
      <alignment horizontal="right"/>
      <protection locked="0"/>
    </xf>
    <xf numFmtId="41" fontId="15" fillId="27" borderId="27" xfId="81" applyFont="1" applyFill="1" applyBorder="1" applyAlignment="1" applyProtection="1">
      <alignment horizontal="right"/>
      <protection locked="0"/>
    </xf>
    <xf numFmtId="167" fontId="15" fillId="30" borderId="55" xfId="81" applyNumberFormat="1" applyFont="1" applyFill="1" applyBorder="1" applyAlignment="1" applyProtection="1">
      <alignment horizontal="right"/>
    </xf>
    <xf numFmtId="41" fontId="15" fillId="27" borderId="40" xfId="81" applyFont="1" applyFill="1" applyBorder="1" applyAlignment="1" applyProtection="1">
      <alignment horizontal="right"/>
      <protection locked="0"/>
    </xf>
    <xf numFmtId="41" fontId="15" fillId="27" borderId="47" xfId="81" applyFont="1" applyFill="1" applyBorder="1" applyAlignment="1" applyProtection="1">
      <alignment horizontal="right"/>
      <protection locked="0"/>
    </xf>
    <xf numFmtId="41" fontId="15" fillId="27" borderId="29" xfId="81" applyFont="1" applyFill="1" applyBorder="1" applyAlignment="1" applyProtection="1">
      <alignment horizontal="right"/>
      <protection locked="0"/>
    </xf>
    <xf numFmtId="167" fontId="15" fillId="30" borderId="72" xfId="81" applyNumberFormat="1" applyFont="1" applyFill="1" applyBorder="1" applyAlignment="1" applyProtection="1">
      <alignment horizontal="right"/>
    </xf>
    <xf numFmtId="41" fontId="15" fillId="27" borderId="33" xfId="81" applyFont="1" applyFill="1" applyBorder="1" applyAlignment="1" applyProtection="1">
      <alignment horizontal="right"/>
      <protection locked="0"/>
    </xf>
    <xf numFmtId="41" fontId="15" fillId="27" borderId="67" xfId="81" applyFont="1" applyFill="1" applyBorder="1" applyAlignment="1" applyProtection="1">
      <alignment horizontal="right"/>
      <protection locked="0"/>
    </xf>
    <xf numFmtId="41" fontId="15" fillId="27" borderId="19" xfId="81" applyFont="1" applyFill="1" applyBorder="1" applyAlignment="1" applyProtection="1">
      <alignment horizontal="right"/>
      <protection locked="0"/>
    </xf>
    <xf numFmtId="0" fontId="9" fillId="0" borderId="0" xfId="0" applyFont="1"/>
    <xf numFmtId="41" fontId="15" fillId="30" borderId="43" xfId="81" applyFont="1" applyFill="1" applyBorder="1" applyAlignment="1" applyProtection="1">
      <alignment horizontal="right"/>
    </xf>
    <xf numFmtId="41" fontId="15" fillId="27" borderId="4" xfId="81" applyFont="1" applyFill="1" applyBorder="1" applyAlignment="1" applyProtection="1">
      <alignment horizontal="right"/>
      <protection locked="0"/>
    </xf>
    <xf numFmtId="164" fontId="15" fillId="26" borderId="12" xfId="81" applyNumberFormat="1" applyFont="1" applyFill="1" applyBorder="1" applyAlignment="1" applyProtection="1">
      <alignment horizontal="right"/>
    </xf>
    <xf numFmtId="164" fontId="15" fillId="26" borderId="14" xfId="81" applyNumberFormat="1" applyFont="1" applyFill="1" applyBorder="1" applyAlignment="1" applyProtection="1">
      <alignment horizontal="right"/>
    </xf>
    <xf numFmtId="41" fontId="18" fillId="0" borderId="46" xfId="81" applyFont="1" applyFill="1" applyBorder="1" applyAlignment="1" applyProtection="1">
      <alignment horizontal="right"/>
      <protection locked="0"/>
    </xf>
    <xf numFmtId="41" fontId="9" fillId="0" borderId="0" xfId="81" applyFont="1" applyFill="1" applyBorder="1" applyAlignment="1" applyProtection="1">
      <alignment horizontal="right"/>
      <protection locked="0"/>
    </xf>
    <xf numFmtId="167" fontId="15" fillId="30" borderId="51" xfId="81" applyNumberFormat="1" applyFont="1" applyFill="1" applyBorder="1" applyAlignment="1" applyProtection="1">
      <alignment horizontal="right"/>
    </xf>
    <xf numFmtId="41" fontId="15" fillId="27" borderId="58" xfId="81" applyFont="1" applyFill="1" applyBorder="1" applyAlignment="1" applyProtection="1">
      <alignment horizontal="right"/>
      <protection locked="0"/>
    </xf>
    <xf numFmtId="41" fontId="15" fillId="27" borderId="81" xfId="81" applyFont="1" applyFill="1" applyBorder="1" applyAlignment="1" applyProtection="1">
      <alignment horizontal="right"/>
      <protection locked="0"/>
    </xf>
    <xf numFmtId="164" fontId="15" fillId="27" borderId="60" xfId="81" applyNumberFormat="1" applyFont="1" applyFill="1" applyBorder="1" applyAlignment="1" applyProtection="1">
      <alignment horizontal="right"/>
      <protection locked="0"/>
    </xf>
    <xf numFmtId="164" fontId="15" fillId="27" borderId="39" xfId="81" applyNumberFormat="1" applyFont="1" applyFill="1" applyBorder="1" applyAlignment="1" applyProtection="1">
      <alignment horizontal="right"/>
      <protection locked="0"/>
    </xf>
    <xf numFmtId="164" fontId="15" fillId="27" borderId="55" xfId="81" applyNumberFormat="1" applyFont="1" applyFill="1" applyBorder="1" applyAlignment="1" applyProtection="1">
      <alignment horizontal="right"/>
      <protection locked="0"/>
    </xf>
    <xf numFmtId="164" fontId="15" fillId="27" borderId="40" xfId="81" applyNumberFormat="1" applyFont="1" applyFill="1" applyBorder="1" applyAlignment="1" applyProtection="1">
      <alignment horizontal="right"/>
      <protection locked="0"/>
    </xf>
    <xf numFmtId="164" fontId="15" fillId="0" borderId="58" xfId="81" applyNumberFormat="1" applyFont="1" applyFill="1" applyBorder="1" applyAlignment="1" applyProtection="1">
      <alignment horizontal="right" vertical="center"/>
    </xf>
    <xf numFmtId="164" fontId="15" fillId="0" borderId="81" xfId="81" applyNumberFormat="1" applyFont="1" applyFill="1" applyBorder="1" applyAlignment="1" applyProtection="1">
      <alignment horizontal="right" vertical="center"/>
    </xf>
    <xf numFmtId="164" fontId="15" fillId="0" borderId="41" xfId="81" applyNumberFormat="1" applyFont="1" applyFill="1" applyBorder="1" applyAlignment="1" applyProtection="1">
      <alignment horizontal="right" vertical="center"/>
    </xf>
    <xf numFmtId="164" fontId="15" fillId="0" borderId="48" xfId="81" applyNumberFormat="1" applyFont="1" applyFill="1" applyBorder="1" applyAlignment="1" applyProtection="1">
      <alignment horizontal="right" vertical="center"/>
    </xf>
    <xf numFmtId="164" fontId="15" fillId="26" borderId="64" xfId="81" applyNumberFormat="1" applyFont="1" applyFill="1" applyBorder="1" applyAlignment="1" applyProtection="1">
      <alignment horizontal="right"/>
    </xf>
    <xf numFmtId="164" fontId="15" fillId="26" borderId="24" xfId="81" applyNumberFormat="1" applyFont="1" applyFill="1" applyBorder="1" applyAlignment="1" applyProtection="1">
      <alignment horizontal="right"/>
    </xf>
    <xf numFmtId="164" fontId="15" fillId="0" borderId="44" xfId="81" applyNumberFormat="1" applyFont="1" applyFill="1" applyBorder="1" applyAlignment="1" applyProtection="1">
      <alignment horizontal="right"/>
    </xf>
    <xf numFmtId="164" fontId="15" fillId="0" borderId="33" xfId="81" applyNumberFormat="1" applyFont="1" applyFill="1" applyBorder="1" applyAlignment="1" applyProtection="1">
      <alignment horizontal="right"/>
    </xf>
    <xf numFmtId="164" fontId="15" fillId="0" borderId="73" xfId="81" applyNumberFormat="1" applyFont="1" applyFill="1" applyBorder="1" applyAlignment="1" applyProtection="1">
      <alignment horizontal="right"/>
    </xf>
    <xf numFmtId="164" fontId="15" fillId="26" borderId="30" xfId="81" applyNumberFormat="1" applyFont="1" applyFill="1" applyBorder="1" applyAlignment="1" applyProtection="1">
      <alignment horizontal="right"/>
    </xf>
    <xf numFmtId="164" fontId="15" fillId="26" borderId="32" xfId="81" applyNumberFormat="1" applyFont="1" applyFill="1" applyBorder="1" applyAlignment="1" applyProtection="1">
      <alignment horizontal="right"/>
    </xf>
    <xf numFmtId="164" fontId="15" fillId="0" borderId="46" xfId="81" applyNumberFormat="1" applyFont="1" applyFill="1" applyBorder="1" applyAlignment="1" applyProtection="1">
      <alignment horizontal="right"/>
    </xf>
    <xf numFmtId="164" fontId="15" fillId="26" borderId="58" xfId="81" applyNumberFormat="1" applyFont="1" applyFill="1" applyBorder="1" applyAlignment="1" applyProtection="1">
      <alignment horizontal="right"/>
    </xf>
    <xf numFmtId="164" fontId="15" fillId="0" borderId="42" xfId="81" applyNumberFormat="1" applyFont="1" applyFill="1" applyBorder="1" applyAlignment="1" applyProtection="1">
      <alignment horizontal="right"/>
    </xf>
    <xf numFmtId="164" fontId="15" fillId="0" borderId="43" xfId="81" applyNumberFormat="1" applyFont="1" applyFill="1" applyBorder="1" applyAlignment="1" applyProtection="1">
      <alignment horizontal="right"/>
    </xf>
    <xf numFmtId="164" fontId="15" fillId="0" borderId="57" xfId="81" applyNumberFormat="1" applyFont="1" applyFill="1" applyBorder="1" applyAlignment="1" applyProtection="1">
      <alignment horizontal="right"/>
    </xf>
    <xf numFmtId="164" fontId="15" fillId="0" borderId="46" xfId="81" applyNumberFormat="1" applyFont="1" applyFill="1" applyBorder="1" applyAlignment="1" applyProtection="1">
      <alignment horizontal="right" vertical="center"/>
    </xf>
    <xf numFmtId="165" fontId="5" fillId="0" borderId="0" xfId="83" applyNumberFormat="1" applyFont="1" applyFill="1" applyAlignment="1" applyProtection="1"/>
    <xf numFmtId="41" fontId="15" fillId="27" borderId="78" xfId="81" applyFont="1" applyFill="1" applyBorder="1" applyAlignment="1" applyProtection="1">
      <protection locked="0"/>
    </xf>
    <xf numFmtId="41" fontId="15" fillId="27" borderId="75" xfId="81" applyFont="1" applyFill="1" applyBorder="1" applyAlignment="1" applyProtection="1">
      <protection locked="0"/>
    </xf>
    <xf numFmtId="164" fontId="15" fillId="0" borderId="53" xfId="81" applyNumberFormat="1" applyFont="1" applyFill="1" applyBorder="1" applyAlignment="1" applyProtection="1"/>
    <xf numFmtId="0" fontId="9" fillId="0" borderId="0" xfId="0" applyFont="1" applyFill="1"/>
    <xf numFmtId="165" fontId="5" fillId="0" borderId="12" xfId="83" applyNumberFormat="1" applyFont="1" applyBorder="1" applyAlignment="1">
      <alignment horizontal="center" vertical="center"/>
    </xf>
    <xf numFmtId="165" fontId="5" fillId="0" borderId="14" xfId="83" applyNumberFormat="1" applyFont="1" applyFill="1" applyBorder="1" applyAlignment="1" applyProtection="1">
      <alignment horizontal="center" vertical="center" wrapText="1"/>
    </xf>
    <xf numFmtId="165" fontId="5" fillId="0" borderId="12" xfId="83" applyNumberFormat="1" applyFont="1" applyFill="1" applyBorder="1" applyAlignment="1" applyProtection="1">
      <alignment horizontal="center" vertical="center" wrapText="1"/>
    </xf>
    <xf numFmtId="41" fontId="15" fillId="27" borderId="25" xfId="81" applyFont="1" applyFill="1" applyBorder="1" applyAlignment="1" applyProtection="1">
      <protection locked="0"/>
    </xf>
    <xf numFmtId="41" fontId="15" fillId="27" borderId="27" xfId="81" applyFont="1" applyFill="1" applyBorder="1" applyAlignment="1" applyProtection="1">
      <protection locked="0"/>
    </xf>
    <xf numFmtId="41" fontId="15" fillId="27" borderId="64" xfId="81" applyFont="1" applyFill="1" applyBorder="1" applyAlignment="1" applyProtection="1">
      <protection locked="0"/>
    </xf>
    <xf numFmtId="41" fontId="15" fillId="27" borderId="24" xfId="81" applyFont="1" applyFill="1" applyBorder="1" applyAlignment="1" applyProtection="1">
      <protection locked="0"/>
    </xf>
    <xf numFmtId="0" fontId="7" fillId="0" borderId="0" xfId="0" applyFont="1"/>
    <xf numFmtId="0" fontId="9" fillId="30" borderId="0" xfId="0" applyFont="1" applyFill="1"/>
    <xf numFmtId="164" fontId="9" fillId="0" borderId="0" xfId="81" applyNumberFormat="1" applyFont="1" applyFill="1" applyBorder="1" applyAlignment="1" applyProtection="1">
      <alignment horizontal="right"/>
    </xf>
    <xf numFmtId="165" fontId="5" fillId="0" borderId="4" xfId="83" applyNumberFormat="1" applyFont="1" applyFill="1" applyBorder="1" applyAlignment="1" applyProtection="1">
      <alignment horizontal="center" vertical="center"/>
    </xf>
    <xf numFmtId="41" fontId="15" fillId="27" borderId="60" xfId="81" applyFont="1" applyFill="1" applyBorder="1" applyAlignment="1" applyProtection="1">
      <protection locked="0"/>
    </xf>
    <xf numFmtId="164" fontId="18" fillId="0" borderId="0" xfId="81" applyNumberFormat="1" applyFont="1" applyFill="1" applyBorder="1" applyAlignment="1" applyProtection="1">
      <alignment horizontal="right"/>
    </xf>
    <xf numFmtId="41" fontId="15" fillId="27" borderId="55" xfId="81" applyFont="1" applyFill="1" applyBorder="1" applyAlignment="1" applyProtection="1">
      <protection locked="0"/>
    </xf>
    <xf numFmtId="41" fontId="15" fillId="27" borderId="16" xfId="81" applyFont="1" applyFill="1" applyBorder="1" applyAlignment="1" applyProtection="1">
      <protection locked="0"/>
    </xf>
    <xf numFmtId="41" fontId="15" fillId="27" borderId="4" xfId="81" applyFont="1" applyFill="1" applyBorder="1" applyAlignment="1" applyProtection="1">
      <protection locked="0"/>
    </xf>
    <xf numFmtId="41" fontId="15" fillId="27" borderId="26" xfId="81" applyFont="1" applyFill="1" applyBorder="1" applyAlignment="1" applyProtection="1">
      <protection locked="0"/>
    </xf>
    <xf numFmtId="41" fontId="15" fillId="27" borderId="50" xfId="81" applyFont="1" applyFill="1" applyBorder="1" applyAlignment="1" applyProtection="1">
      <protection locked="0"/>
    </xf>
    <xf numFmtId="41" fontId="15" fillId="27" borderId="23" xfId="81" applyFont="1" applyFill="1" applyBorder="1" applyAlignment="1" applyProtection="1">
      <protection locked="0"/>
    </xf>
    <xf numFmtId="41" fontId="15" fillId="27" borderId="22" xfId="81" applyFont="1" applyFill="1" applyBorder="1" applyAlignment="1" applyProtection="1">
      <protection locked="0"/>
    </xf>
    <xf numFmtId="164" fontId="15" fillId="22" borderId="47" xfId="81" applyNumberFormat="1" applyFont="1" applyFill="1" applyBorder="1" applyAlignment="1" applyProtection="1">
      <alignment horizontal="right"/>
      <protection locked="0"/>
    </xf>
    <xf numFmtId="164" fontId="15" fillId="22" borderId="28" xfId="81" applyNumberFormat="1" applyFont="1" applyFill="1" applyBorder="1" applyAlignment="1" applyProtection="1">
      <alignment horizontal="right"/>
      <protection locked="0"/>
    </xf>
    <xf numFmtId="41" fontId="15" fillId="26" borderId="28" xfId="81" applyFont="1" applyFill="1" applyBorder="1" applyAlignment="1" applyProtection="1"/>
    <xf numFmtId="41" fontId="15" fillId="26" borderId="29" xfId="81" applyFont="1" applyFill="1" applyBorder="1" applyAlignment="1" applyProtection="1"/>
    <xf numFmtId="41" fontId="15" fillId="27" borderId="32" xfId="81" applyFont="1" applyFill="1" applyBorder="1" applyAlignment="1" applyProtection="1">
      <protection locked="0"/>
    </xf>
    <xf numFmtId="41" fontId="15" fillId="27" borderId="0" xfId="81" applyFont="1" applyFill="1" applyBorder="1" applyAlignment="1" applyProtection="1">
      <protection locked="0"/>
    </xf>
    <xf numFmtId="41" fontId="15" fillId="27" borderId="58" xfId="81" applyFont="1" applyFill="1" applyBorder="1" applyAlignment="1" applyProtection="1">
      <protection locked="0"/>
    </xf>
    <xf numFmtId="41" fontId="15" fillId="27" borderId="41" xfId="81" applyFont="1" applyFill="1" applyBorder="1" applyAlignment="1" applyProtection="1">
      <protection locked="0"/>
    </xf>
    <xf numFmtId="41" fontId="15" fillId="27" borderId="81" xfId="81" applyFont="1" applyFill="1" applyBorder="1" applyAlignment="1" applyProtection="1">
      <protection locked="0"/>
    </xf>
    <xf numFmtId="41" fontId="15" fillId="27" borderId="72" xfId="81" applyFont="1" applyFill="1" applyBorder="1" applyAlignment="1" applyProtection="1">
      <protection locked="0"/>
    </xf>
    <xf numFmtId="41" fontId="15" fillId="27" borderId="54" xfId="81" applyFont="1" applyFill="1" applyBorder="1" applyAlignment="1" applyProtection="1">
      <protection locked="0"/>
    </xf>
    <xf numFmtId="41" fontId="15" fillId="27" borderId="20" xfId="81" applyFont="1" applyFill="1" applyBorder="1" applyAlignment="1" applyProtection="1">
      <protection locked="0"/>
    </xf>
    <xf numFmtId="41" fontId="15" fillId="27" borderId="21" xfId="81" applyFont="1" applyFill="1" applyBorder="1" applyAlignment="1" applyProtection="1">
      <protection locked="0"/>
    </xf>
    <xf numFmtId="41" fontId="15" fillId="27" borderId="53" xfId="81" applyFont="1" applyFill="1" applyBorder="1" applyAlignment="1" applyProtection="1">
      <protection locked="0"/>
    </xf>
    <xf numFmtId="41" fontId="15" fillId="27" borderId="79" xfId="81" applyFont="1" applyFill="1" applyBorder="1" applyAlignment="1" applyProtection="1">
      <protection locked="0"/>
    </xf>
    <xf numFmtId="41" fontId="15" fillId="27" borderId="30" xfId="81" applyFont="1" applyFill="1" applyBorder="1" applyAlignment="1" applyProtection="1">
      <protection locked="0"/>
    </xf>
    <xf numFmtId="41" fontId="15" fillId="27" borderId="31" xfId="81" applyFont="1" applyFill="1" applyBorder="1" applyAlignment="1" applyProtection="1">
      <protection locked="0"/>
    </xf>
    <xf numFmtId="41" fontId="9" fillId="0" borderId="0" xfId="81" applyFont="1" applyFill="1" applyBorder="1" applyAlignment="1" applyProtection="1">
      <protection locked="0"/>
    </xf>
    <xf numFmtId="164" fontId="15" fillId="27" borderId="51" xfId="74" applyNumberFormat="1" applyFont="1" applyFill="1" applyBorder="1" applyAlignment="1" applyProtection="1">
      <protection locked="0"/>
    </xf>
    <xf numFmtId="164" fontId="15" fillId="27" borderId="42" xfId="74" applyNumberFormat="1" applyFont="1" applyFill="1" applyBorder="1" applyAlignment="1" applyProtection="1">
      <protection locked="0"/>
    </xf>
    <xf numFmtId="164" fontId="15" fillId="27" borderId="53" xfId="74" applyNumberFormat="1" applyFont="1" applyFill="1" applyBorder="1" applyAlignment="1" applyProtection="1">
      <protection locked="0"/>
    </xf>
    <xf numFmtId="164" fontId="15" fillId="27" borderId="35" xfId="74" applyNumberFormat="1" applyFont="1" applyFill="1" applyBorder="1" applyAlignment="1" applyProtection="1">
      <protection locked="0"/>
    </xf>
    <xf numFmtId="164" fontId="15" fillId="27" borderId="55" xfId="74" applyNumberFormat="1" applyFont="1" applyFill="1" applyBorder="1" applyAlignment="1" applyProtection="1">
      <protection locked="0"/>
    </xf>
    <xf numFmtId="164" fontId="15" fillId="27" borderId="40" xfId="74" applyNumberFormat="1" applyFont="1" applyFill="1" applyBorder="1" applyAlignment="1" applyProtection="1">
      <protection locked="0"/>
    </xf>
    <xf numFmtId="164" fontId="15" fillId="27" borderId="39" xfId="74" applyNumberFormat="1" applyFont="1" applyFill="1" applyBorder="1" applyAlignment="1" applyProtection="1">
      <protection locked="0"/>
    </xf>
    <xf numFmtId="164" fontId="15" fillId="27" borderId="33" xfId="74" applyNumberFormat="1" applyFont="1" applyFill="1" applyBorder="1" applyAlignment="1" applyProtection="1">
      <protection locked="0"/>
    </xf>
    <xf numFmtId="164" fontId="15" fillId="27" borderId="48" xfId="74" applyNumberFormat="1" applyFont="1" applyFill="1" applyBorder="1" applyAlignment="1" applyProtection="1">
      <protection locked="0"/>
    </xf>
    <xf numFmtId="164" fontId="15" fillId="27" borderId="38" xfId="74" applyNumberFormat="1" applyFont="1" applyFill="1" applyBorder="1" applyAlignment="1" applyProtection="1">
      <protection locked="0"/>
    </xf>
    <xf numFmtId="164" fontId="15" fillId="27" borderId="60" xfId="74" applyNumberFormat="1" applyFont="1" applyFill="1" applyBorder="1" applyAlignment="1" applyProtection="1">
      <protection locked="0"/>
    </xf>
    <xf numFmtId="164" fontId="15" fillId="27" borderId="75" xfId="74" applyNumberFormat="1" applyFont="1" applyFill="1" applyBorder="1" applyAlignment="1" applyProtection="1">
      <protection locked="0"/>
    </xf>
    <xf numFmtId="164" fontId="15" fillId="27" borderId="36" xfId="74" applyNumberFormat="1" applyFont="1" applyFill="1" applyBorder="1" applyAlignment="1" applyProtection="1">
      <protection locked="0"/>
    </xf>
    <xf numFmtId="164" fontId="15" fillId="27" borderId="4" xfId="74" applyNumberFormat="1" applyFont="1" applyFill="1" applyBorder="1" applyAlignment="1" applyProtection="1">
      <protection locked="0"/>
    </xf>
    <xf numFmtId="164" fontId="15" fillId="27" borderId="17" xfId="74" applyNumberFormat="1" applyFont="1" applyFill="1" applyBorder="1" applyAlignment="1" applyProtection="1">
      <protection locked="0"/>
    </xf>
    <xf numFmtId="0" fontId="6" fillId="0" borderId="0" xfId="0" applyFont="1" applyProtection="1"/>
    <xf numFmtId="0" fontId="6" fillId="0" borderId="0" xfId="0" applyFont="1" applyFill="1" applyProtection="1">
      <protection locked="0"/>
    </xf>
    <xf numFmtId="0" fontId="6" fillId="29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1" fillId="0" borderId="0" xfId="0" applyFont="1" applyProtection="1"/>
    <xf numFmtId="0" fontId="5" fillId="0" borderId="0" xfId="0" applyFont="1" applyFill="1" applyAlignment="1" applyProtection="1">
      <alignment wrapText="1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hidden="1"/>
    </xf>
    <xf numFmtId="164" fontId="15" fillId="27" borderId="16" xfId="74" applyNumberFormat="1" applyFont="1" applyFill="1" applyBorder="1" applyAlignment="1" applyProtection="1">
      <protection locked="0"/>
    </xf>
    <xf numFmtId="0" fontId="6" fillId="0" borderId="0" xfId="0" applyFont="1" applyFill="1" applyProtection="1"/>
    <xf numFmtId="0" fontId="6" fillId="0" borderId="0" xfId="0" applyFont="1" applyFill="1" applyProtection="1">
      <protection hidden="1"/>
    </xf>
    <xf numFmtId="0" fontId="1" fillId="29" borderId="0" xfId="0" applyFont="1" applyFill="1" applyProtection="1">
      <protection hidden="1"/>
    </xf>
    <xf numFmtId="0" fontId="6" fillId="28" borderId="0" xfId="0" applyFont="1" applyFill="1" applyProtection="1">
      <protection hidden="1"/>
    </xf>
    <xf numFmtId="0" fontId="9" fillId="0" borderId="0" xfId="0" applyFont="1" applyProtection="1"/>
    <xf numFmtId="0" fontId="17" fillId="0" borderId="0" xfId="0" applyFont="1" applyProtection="1"/>
    <xf numFmtId="0" fontId="9" fillId="0" borderId="0" xfId="0" applyFont="1" applyFill="1" applyProtection="1"/>
    <xf numFmtId="0" fontId="9" fillId="0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9" fillId="28" borderId="0" xfId="0" applyFont="1" applyFill="1" applyProtection="1">
      <protection hidden="1"/>
    </xf>
    <xf numFmtId="0" fontId="18" fillId="0" borderId="0" xfId="0" applyFont="1"/>
    <xf numFmtId="164" fontId="9" fillId="0" borderId="0" xfId="74" applyNumberFormat="1" applyFont="1" applyFill="1" applyBorder="1" applyAlignment="1" applyProtection="1">
      <protection locked="0"/>
    </xf>
    <xf numFmtId="0" fontId="5" fillId="0" borderId="17" xfId="56" applyNumberFormat="1" applyFont="1" applyFill="1" applyBorder="1" applyAlignment="1" applyProtection="1">
      <alignment horizontal="center" vertical="center" wrapText="1"/>
    </xf>
    <xf numFmtId="0" fontId="5" fillId="0" borderId="48" xfId="56" applyNumberFormat="1" applyFont="1" applyFill="1" applyBorder="1" applyAlignment="1" applyProtection="1">
      <alignment horizontal="center" vertical="center" wrapText="1"/>
    </xf>
    <xf numFmtId="0" fontId="5" fillId="0" borderId="38" xfId="56" applyNumberFormat="1" applyFont="1" applyFill="1" applyBorder="1" applyAlignment="1" applyProtection="1">
      <alignment horizontal="center" vertical="center" wrapText="1"/>
    </xf>
    <xf numFmtId="0" fontId="5" fillId="0" borderId="15" xfId="56" applyNumberFormat="1" applyFont="1" applyFill="1" applyBorder="1" applyAlignment="1" applyProtection="1">
      <alignment horizontal="center" vertical="center" wrapText="1"/>
    </xf>
    <xf numFmtId="0" fontId="5" fillId="0" borderId="4" xfId="56" applyNumberFormat="1" applyFont="1" applyFill="1" applyBorder="1" applyAlignment="1" applyProtection="1">
      <alignment horizontal="center" vertical="center" wrapText="1"/>
    </xf>
    <xf numFmtId="0" fontId="5" fillId="0" borderId="51" xfId="56" applyNumberFormat="1" applyFont="1" applyFill="1" applyBorder="1" applyAlignment="1" applyProtection="1">
      <alignment horizontal="center" vertical="center" wrapText="1"/>
    </xf>
    <xf numFmtId="0" fontId="5" fillId="0" borderId="0" xfId="56" applyNumberFormat="1" applyFont="1" applyFill="1" applyBorder="1" applyAlignment="1" applyProtection="1">
      <alignment horizontal="center"/>
    </xf>
    <xf numFmtId="0" fontId="5" fillId="0" borderId="46" xfId="56" applyNumberFormat="1" applyFont="1" applyFill="1" applyBorder="1" applyAlignment="1" applyProtection="1">
      <alignment horizontal="center" vertical="center" wrapText="1"/>
    </xf>
    <xf numFmtId="0" fontId="5" fillId="0" borderId="4" xfId="56" applyNumberFormat="1" applyFont="1" applyFill="1" applyBorder="1" applyAlignment="1" applyProtection="1">
      <alignment horizontal="center" vertical="center"/>
    </xf>
    <xf numFmtId="164" fontId="5" fillId="0" borderId="55" xfId="56" applyNumberFormat="1" applyFont="1" applyFill="1" applyBorder="1" applyAlignment="1" applyProtection="1">
      <alignment wrapText="1"/>
    </xf>
    <xf numFmtId="164" fontId="5" fillId="0" borderId="60" xfId="56" applyNumberFormat="1" applyFont="1" applyFill="1" applyBorder="1" applyAlignment="1" applyProtection="1">
      <alignment wrapText="1"/>
    </xf>
    <xf numFmtId="0" fontId="5" fillId="0" borderId="73" xfId="54" applyNumberFormat="1" applyFont="1" applyFill="1" applyBorder="1" applyAlignment="1" applyProtection="1">
      <alignment horizontal="center" vertical="center" wrapText="1"/>
    </xf>
    <xf numFmtId="0" fontId="5" fillId="0" borderId="38" xfId="54" applyNumberFormat="1" applyFont="1" applyFill="1" applyBorder="1" applyAlignment="1" applyProtection="1">
      <alignment horizontal="center" vertical="center" wrapText="1"/>
    </xf>
    <xf numFmtId="0" fontId="5" fillId="0" borderId="44" xfId="54" applyNumberFormat="1" applyFont="1" applyFill="1" applyBorder="1" applyAlignment="1" applyProtection="1">
      <alignment horizontal="center" vertical="center" wrapText="1"/>
    </xf>
    <xf numFmtId="0" fontId="5" fillId="0" borderId="45" xfId="54" applyNumberFormat="1" applyFont="1" applyFill="1" applyBorder="1" applyAlignment="1" applyProtection="1">
      <alignment horizontal="center" vertical="center" wrapText="1"/>
    </xf>
    <xf numFmtId="0" fontId="5" fillId="0" borderId="48" xfId="54" applyNumberFormat="1" applyFont="1" applyFill="1" applyBorder="1" applyAlignment="1" applyProtection="1">
      <alignment horizontal="center" vertical="center" wrapText="1"/>
    </xf>
    <xf numFmtId="0" fontId="5" fillId="0" borderId="16" xfId="54" applyNumberFormat="1" applyFont="1" applyFill="1" applyBorder="1" applyAlignment="1" applyProtection="1">
      <alignment horizontal="center" vertical="center" wrapText="1"/>
    </xf>
    <xf numFmtId="0" fontId="5" fillId="0" borderId="15" xfId="61" applyNumberFormat="1" applyFont="1" applyFill="1" applyBorder="1" applyAlignment="1" applyProtection="1">
      <alignment horizontal="center" vertical="center"/>
    </xf>
    <xf numFmtId="0" fontId="5" fillId="0" borderId="17" xfId="61" applyNumberFormat="1" applyFont="1" applyFill="1" applyBorder="1" applyAlignment="1" applyProtection="1">
      <alignment horizontal="center" vertical="center"/>
    </xf>
    <xf numFmtId="164" fontId="5" fillId="0" borderId="55" xfId="56" applyNumberFormat="1" applyFont="1" applyFill="1" applyBorder="1" applyAlignment="1" applyProtection="1">
      <alignment wrapText="1"/>
    </xf>
    <xf numFmtId="0" fontId="9" fillId="0" borderId="55" xfId="62" applyFont="1" applyBorder="1" applyAlignment="1">
      <alignment wrapText="1"/>
    </xf>
    <xf numFmtId="164" fontId="5" fillId="0" borderId="48" xfId="56" applyNumberFormat="1" applyFont="1" applyFill="1" applyBorder="1" applyAlignment="1" applyProtection="1">
      <alignment vertical="center" wrapText="1"/>
    </xf>
    <xf numFmtId="164" fontId="5" fillId="0" borderId="51" xfId="56" applyNumberFormat="1" applyFont="1" applyFill="1" applyBorder="1" applyAlignment="1" applyProtection="1">
      <alignment vertical="center" wrapText="1"/>
    </xf>
    <xf numFmtId="164" fontId="5" fillId="0" borderId="16" xfId="56" applyNumberFormat="1" applyFont="1" applyFill="1" applyBorder="1" applyAlignment="1" applyProtection="1">
      <alignment vertical="center" wrapText="1"/>
    </xf>
    <xf numFmtId="164" fontId="5" fillId="0" borderId="4" xfId="56" applyNumberFormat="1" applyFont="1" applyFill="1" applyBorder="1" applyAlignment="1" applyProtection="1">
      <alignment vertical="center" wrapText="1"/>
    </xf>
    <xf numFmtId="164" fontId="5" fillId="0" borderId="53" xfId="56" applyNumberFormat="1" applyFont="1" applyFill="1" applyBorder="1" applyAlignment="1" applyProtection="1">
      <alignment wrapText="1"/>
    </xf>
    <xf numFmtId="0" fontId="9" fillId="0" borderId="53" xfId="62" applyFont="1" applyBorder="1" applyAlignment="1">
      <alignment wrapText="1"/>
    </xf>
    <xf numFmtId="164" fontId="5" fillId="0" borderId="60" xfId="56" applyNumberFormat="1" applyFont="1" applyFill="1" applyBorder="1" applyAlignment="1" applyProtection="1">
      <alignment wrapText="1"/>
    </xf>
    <xf numFmtId="0" fontId="9" fillId="0" borderId="60" xfId="62" applyFont="1" applyBorder="1" applyAlignment="1">
      <alignment wrapText="1"/>
    </xf>
    <xf numFmtId="0" fontId="9" fillId="0" borderId="4" xfId="1" applyFont="1" applyBorder="1" applyAlignment="1">
      <alignment wrapText="1"/>
    </xf>
    <xf numFmtId="0" fontId="10" fillId="0" borderId="15" xfId="56" applyNumberFormat="1" applyFont="1" applyFill="1" applyBorder="1" applyAlignment="1" applyProtection="1">
      <alignment horizontal="center" vertical="center" wrapText="1"/>
    </xf>
    <xf numFmtId="0" fontId="10" fillId="0" borderId="17" xfId="56" applyNumberFormat="1" applyFont="1" applyFill="1" applyBorder="1" applyAlignment="1" applyProtection="1">
      <alignment horizontal="center" vertical="center" wrapText="1"/>
    </xf>
    <xf numFmtId="0" fontId="5" fillId="0" borderId="73" xfId="56" applyNumberFormat="1" applyFont="1" applyFill="1" applyBorder="1" applyAlignment="1" applyProtection="1">
      <alignment horizontal="left" vertical="center" wrapText="1"/>
    </xf>
    <xf numFmtId="0" fontId="5" fillId="0" borderId="38" xfId="56" applyNumberFormat="1" applyFont="1" applyFill="1" applyBorder="1" applyAlignment="1" applyProtection="1">
      <alignment horizontal="left" vertical="center" wrapText="1"/>
    </xf>
    <xf numFmtId="0" fontId="5" fillId="0" borderId="44" xfId="56" applyNumberFormat="1" applyFont="1" applyFill="1" applyBorder="1" applyAlignment="1" applyProtection="1">
      <alignment horizontal="center"/>
    </xf>
    <xf numFmtId="0" fontId="5" fillId="0" borderId="45" xfId="56" applyNumberFormat="1" applyFont="1" applyFill="1" applyBorder="1" applyAlignment="1" applyProtection="1">
      <alignment horizontal="center"/>
    </xf>
    <xf numFmtId="0" fontId="5" fillId="0" borderId="15" xfId="55" applyNumberFormat="1" applyFont="1" applyFill="1" applyBorder="1" applyAlignment="1" applyProtection="1">
      <alignment horizontal="center" vertical="center"/>
    </xf>
    <xf numFmtId="0" fontId="5" fillId="0" borderId="17" xfId="55" applyNumberFormat="1" applyFont="1" applyFill="1" applyBorder="1" applyAlignment="1" applyProtection="1">
      <alignment horizontal="center" vertical="center"/>
    </xf>
    <xf numFmtId="0" fontId="5" fillId="0" borderId="44" xfId="60" applyFont="1" applyBorder="1" applyAlignment="1" applyProtection="1">
      <alignment horizontal="left" vertical="center" wrapText="1"/>
    </xf>
    <xf numFmtId="0" fontId="5" fillId="0" borderId="45" xfId="60" applyFont="1" applyBorder="1" applyAlignment="1" applyProtection="1">
      <alignment horizontal="left" vertical="center" wrapText="1"/>
    </xf>
    <xf numFmtId="0" fontId="5" fillId="0" borderId="34" xfId="56" applyNumberFormat="1" applyFont="1" applyFill="1" applyBorder="1" applyAlignment="1" applyProtection="1">
      <alignment horizontal="center"/>
    </xf>
    <xf numFmtId="0" fontId="5" fillId="0" borderId="35" xfId="56" applyNumberFormat="1" applyFont="1" applyFill="1" applyBorder="1" applyAlignment="1" applyProtection="1">
      <alignment horizontal="center"/>
    </xf>
    <xf numFmtId="0" fontId="5" fillId="0" borderId="73" xfId="56" applyNumberFormat="1" applyFont="1" applyFill="1" applyBorder="1" applyAlignment="1" applyProtection="1">
      <alignment horizontal="center" vertical="center" wrapText="1"/>
    </xf>
    <xf numFmtId="0" fontId="5" fillId="0" borderId="38" xfId="56" applyNumberFormat="1" applyFont="1" applyFill="1" applyBorder="1" applyAlignment="1" applyProtection="1">
      <alignment horizontal="center" vertical="center" wrapText="1"/>
    </xf>
    <xf numFmtId="0" fontId="5" fillId="0" borderId="44" xfId="56" applyNumberFormat="1" applyFont="1" applyFill="1" applyBorder="1" applyAlignment="1" applyProtection="1">
      <alignment horizontal="center" vertical="center" wrapText="1"/>
    </xf>
    <xf numFmtId="0" fontId="5" fillId="0" borderId="45" xfId="56" applyNumberFormat="1" applyFont="1" applyFill="1" applyBorder="1" applyAlignment="1" applyProtection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46" xfId="56" applyNumberFormat="1" applyFont="1" applyFill="1" applyBorder="1" applyAlignment="1" applyProtection="1">
      <alignment horizontal="center"/>
    </xf>
    <xf numFmtId="0" fontId="5" fillId="0" borderId="42" xfId="56" applyNumberFormat="1" applyFont="1" applyFill="1" applyBorder="1" applyAlignment="1" applyProtection="1">
      <alignment horizontal="center"/>
    </xf>
    <xf numFmtId="0" fontId="5" fillId="0" borderId="15" xfId="56" quotePrefix="1" applyNumberFormat="1" applyFont="1" applyFill="1" applyBorder="1" applyAlignment="1" applyProtection="1">
      <alignment horizontal="center" vertical="center" wrapText="1"/>
    </xf>
    <xf numFmtId="0" fontId="5" fillId="0" borderId="76" xfId="56" quotePrefix="1" applyNumberFormat="1" applyFont="1" applyFill="1" applyBorder="1" applyAlignment="1" applyProtection="1">
      <alignment horizontal="center" vertical="center" wrapText="1"/>
    </xf>
    <xf numFmtId="0" fontId="5" fillId="0" borderId="17" xfId="56" quotePrefix="1" applyNumberFormat="1" applyFont="1" applyFill="1" applyBorder="1" applyAlignment="1" applyProtection="1">
      <alignment horizontal="center" vertical="center" wrapText="1"/>
    </xf>
    <xf numFmtId="0" fontId="10" fillId="0" borderId="73" xfId="56" applyNumberFormat="1" applyFont="1" applyFill="1" applyBorder="1" applyAlignment="1" applyProtection="1">
      <alignment horizontal="center" vertical="center" wrapText="1"/>
    </xf>
    <xf numFmtId="0" fontId="10" fillId="0" borderId="46" xfId="56" applyNumberFormat="1" applyFont="1" applyFill="1" applyBorder="1" applyAlignment="1" applyProtection="1">
      <alignment horizontal="center" vertical="center" wrapText="1"/>
    </xf>
    <xf numFmtId="0" fontId="10" fillId="0" borderId="44" xfId="56" applyNumberFormat="1" applyFont="1" applyFill="1" applyBorder="1" applyAlignment="1" applyProtection="1">
      <alignment horizontal="center" vertical="center" wrapText="1"/>
    </xf>
    <xf numFmtId="0" fontId="5" fillId="0" borderId="15" xfId="56" applyNumberFormat="1" applyFont="1" applyFill="1" applyBorder="1" applyAlignment="1" applyProtection="1">
      <alignment horizontal="center" vertical="center"/>
    </xf>
    <xf numFmtId="0" fontId="5" fillId="0" borderId="17" xfId="56" applyNumberFormat="1" applyFont="1" applyFill="1" applyBorder="1" applyAlignment="1" applyProtection="1">
      <alignment horizontal="center" vertical="center"/>
    </xf>
    <xf numFmtId="165" fontId="5" fillId="0" borderId="73" xfId="38" applyNumberFormat="1" applyFont="1" applyFill="1" applyBorder="1" applyAlignment="1" applyProtection="1">
      <alignment horizontal="center" vertical="center"/>
    </xf>
    <xf numFmtId="165" fontId="5" fillId="0" borderId="38" xfId="38" applyNumberFormat="1" applyFont="1" applyFill="1" applyBorder="1" applyAlignment="1" applyProtection="1">
      <alignment horizontal="center" vertical="center"/>
    </xf>
    <xf numFmtId="165" fontId="5" fillId="0" borderId="44" xfId="38" applyNumberFormat="1" applyFont="1" applyFill="1" applyBorder="1" applyAlignment="1" applyProtection="1">
      <alignment horizontal="center" vertical="center"/>
    </xf>
    <xf numFmtId="165" fontId="5" fillId="0" borderId="45" xfId="38" applyNumberFormat="1" applyFont="1" applyFill="1" applyBorder="1" applyAlignment="1" applyProtection="1">
      <alignment horizontal="center" vertical="center"/>
    </xf>
    <xf numFmtId="0" fontId="5" fillId="0" borderId="78" xfId="56" applyNumberFormat="1" applyFont="1" applyFill="1" applyBorder="1" applyAlignment="1" applyProtection="1">
      <alignment horizontal="left" vertical="center" wrapText="1"/>
    </xf>
    <xf numFmtId="0" fontId="5" fillId="0" borderId="36" xfId="56" applyNumberFormat="1" applyFont="1" applyFill="1" applyBorder="1" applyAlignment="1" applyProtection="1">
      <alignment horizontal="left" vertical="center" wrapText="1"/>
    </xf>
    <xf numFmtId="0" fontId="5" fillId="0" borderId="46" xfId="56" applyNumberFormat="1" applyFont="1" applyFill="1" applyBorder="1" applyAlignment="1" applyProtection="1">
      <alignment horizontal="center" vertical="center" wrapText="1"/>
    </xf>
    <xf numFmtId="0" fontId="5" fillId="0" borderId="42" xfId="56" applyNumberFormat="1" applyFont="1" applyFill="1" applyBorder="1" applyAlignment="1" applyProtection="1">
      <alignment horizontal="center" vertical="center" wrapText="1"/>
    </xf>
    <xf numFmtId="0" fontId="5" fillId="0" borderId="15" xfId="56" applyNumberFormat="1" applyFont="1" applyFill="1" applyBorder="1" applyAlignment="1" applyProtection="1">
      <alignment vertical="center" wrapText="1"/>
    </xf>
    <xf numFmtId="0" fontId="5" fillId="0" borderId="17" xfId="56" applyNumberFormat="1" applyFont="1" applyFill="1" applyBorder="1" applyAlignment="1" applyProtection="1">
      <alignment vertical="center" wrapText="1"/>
    </xf>
    <xf numFmtId="0" fontId="5" fillId="0" borderId="15" xfId="56" applyNumberFormat="1" applyFont="1" applyFill="1" applyBorder="1" applyAlignment="1" applyProtection="1">
      <alignment horizontal="center" vertical="center" wrapText="1"/>
    </xf>
    <xf numFmtId="0" fontId="5" fillId="0" borderId="17" xfId="56" applyNumberFormat="1" applyFont="1" applyFill="1" applyBorder="1" applyAlignment="1" applyProtection="1">
      <alignment horizontal="center" vertical="center" wrapText="1"/>
    </xf>
    <xf numFmtId="0" fontId="5" fillId="0" borderId="15" xfId="56" applyNumberFormat="1" applyFont="1" applyFill="1" applyBorder="1" applyAlignment="1" applyProtection="1">
      <alignment horizontal="left" vertical="center" wrapText="1"/>
    </xf>
    <xf numFmtId="0" fontId="5" fillId="0" borderId="17" xfId="56" applyNumberFormat="1" applyFont="1" applyFill="1" applyBorder="1" applyAlignment="1" applyProtection="1">
      <alignment horizontal="left" vertical="center" wrapText="1"/>
    </xf>
    <xf numFmtId="0" fontId="5" fillId="0" borderId="34" xfId="60" applyFont="1" applyBorder="1" applyAlignment="1" applyProtection="1">
      <alignment horizontal="left" vertical="center" wrapText="1"/>
    </xf>
    <xf numFmtId="0" fontId="5" fillId="0" borderId="35" xfId="60" applyFont="1" applyBorder="1" applyAlignment="1" applyProtection="1">
      <alignment horizontal="left" vertical="center" wrapText="1"/>
    </xf>
    <xf numFmtId="0" fontId="5" fillId="0" borderId="57" xfId="56" applyNumberFormat="1" applyFont="1" applyFill="1" applyBorder="1" applyAlignment="1" applyProtection="1">
      <alignment horizontal="left" vertical="center" wrapText="1"/>
    </xf>
    <xf numFmtId="0" fontId="5" fillId="0" borderId="39" xfId="56" applyNumberFormat="1" applyFont="1" applyFill="1" applyBorder="1" applyAlignment="1" applyProtection="1">
      <alignment horizontal="left" vertical="center" wrapText="1"/>
    </xf>
    <xf numFmtId="0" fontId="37" fillId="0" borderId="48" xfId="56" applyNumberFormat="1" applyFont="1" applyFill="1" applyBorder="1" applyAlignment="1" applyProtection="1">
      <alignment horizontal="center" vertical="center" wrapText="1"/>
    </xf>
    <xf numFmtId="0" fontId="37" fillId="0" borderId="16" xfId="56" applyNumberFormat="1" applyFont="1" applyFill="1" applyBorder="1" applyAlignment="1" applyProtection="1">
      <alignment horizontal="center" vertical="center" wrapText="1"/>
    </xf>
    <xf numFmtId="0" fontId="5" fillId="0" borderId="4" xfId="56" applyNumberFormat="1" applyFont="1" applyFill="1" applyBorder="1" applyAlignment="1" applyProtection="1">
      <alignment horizontal="center" vertical="center" wrapText="1"/>
    </xf>
    <xf numFmtId="0" fontId="5" fillId="0" borderId="43" xfId="56" applyNumberFormat="1" applyFont="1" applyFill="1" applyBorder="1" applyAlignment="1" applyProtection="1">
      <alignment horizontal="left"/>
    </xf>
    <xf numFmtId="0" fontId="5" fillId="0" borderId="40" xfId="56" applyNumberFormat="1" applyFont="1" applyFill="1" applyBorder="1" applyAlignment="1" applyProtection="1">
      <alignment horizontal="left"/>
    </xf>
    <xf numFmtId="0" fontId="5" fillId="0" borderId="48" xfId="56" applyNumberFormat="1" applyFont="1" applyFill="1" applyBorder="1" applyAlignment="1" applyProtection="1">
      <alignment horizontal="center" vertical="center" wrapText="1"/>
    </xf>
    <xf numFmtId="0" fontId="5" fillId="0" borderId="16" xfId="56" applyNumberFormat="1" applyFont="1" applyFill="1" applyBorder="1" applyAlignment="1" applyProtection="1">
      <alignment horizontal="center" vertical="center" wrapText="1"/>
    </xf>
    <xf numFmtId="0" fontId="5" fillId="0" borderId="51" xfId="56" applyNumberFormat="1" applyFont="1" applyFill="1" applyBorder="1" applyAlignment="1" applyProtection="1">
      <alignment horizontal="center" vertical="center" wrapText="1"/>
    </xf>
    <xf numFmtId="0" fontId="5" fillId="0" borderId="76" xfId="56" applyNumberFormat="1" applyFont="1" applyFill="1" applyBorder="1" applyAlignment="1" applyProtection="1">
      <alignment horizontal="center" vertical="center" wrapText="1"/>
    </xf>
    <xf numFmtId="0" fontId="5" fillId="0" borderId="46" xfId="56" applyNumberFormat="1" applyFont="1" applyFill="1" applyBorder="1" applyAlignment="1" applyProtection="1">
      <alignment horizontal="center" vertical="center"/>
    </xf>
    <xf numFmtId="0" fontId="5" fillId="0" borderId="44" xfId="56" applyNumberFormat="1" applyFont="1" applyFill="1" applyBorder="1" applyAlignment="1" applyProtection="1">
      <alignment horizontal="center" vertical="center"/>
    </xf>
    <xf numFmtId="0" fontId="5" fillId="0" borderId="80" xfId="56" applyNumberFormat="1" applyFont="1" applyFill="1" applyBorder="1" applyAlignment="1" applyProtection="1">
      <alignment horizontal="left" vertical="center" wrapText="1"/>
    </xf>
    <xf numFmtId="0" fontId="5" fillId="0" borderId="48" xfId="56" applyNumberFormat="1" applyFont="1" applyFill="1" applyBorder="1" applyAlignment="1" applyProtection="1">
      <alignment horizontal="center" vertical="center"/>
    </xf>
    <xf numFmtId="0" fontId="5" fillId="0" borderId="51" xfId="56" applyNumberFormat="1" applyFont="1" applyFill="1" applyBorder="1" applyAlignment="1" applyProtection="1">
      <alignment horizontal="center" vertical="center"/>
    </xf>
    <xf numFmtId="0" fontId="5" fillId="0" borderId="16" xfId="56" applyNumberFormat="1" applyFont="1" applyFill="1" applyBorder="1" applyAlignment="1" applyProtection="1">
      <alignment horizontal="center" vertical="center"/>
    </xf>
    <xf numFmtId="0" fontId="5" fillId="0" borderId="47" xfId="60" applyFont="1" applyBorder="1" applyAlignment="1" applyProtection="1">
      <alignment horizontal="left" vertical="center" wrapText="1"/>
    </xf>
    <xf numFmtId="0" fontId="5" fillId="0" borderId="29" xfId="60" applyFont="1" applyBorder="1" applyAlignment="1" applyProtection="1">
      <alignment horizontal="left" vertical="center" wrapText="1"/>
    </xf>
    <xf numFmtId="0" fontId="6" fillId="0" borderId="79" xfId="56" quotePrefix="1" applyNumberFormat="1" applyFont="1" applyFill="1" applyBorder="1" applyAlignment="1" applyProtection="1">
      <alignment horizontal="left"/>
    </xf>
    <xf numFmtId="0" fontId="6" fillId="0" borderId="76" xfId="56" applyNumberFormat="1" applyFont="1" applyFill="1" applyBorder="1" applyAlignment="1" applyProtection="1">
      <alignment horizontal="left" wrapText="1"/>
    </xf>
    <xf numFmtId="0" fontId="5" fillId="0" borderId="15" xfId="56" applyNumberFormat="1" applyFont="1" applyFill="1" applyBorder="1" applyAlignment="1" applyProtection="1">
      <alignment horizontal="left"/>
    </xf>
    <xf numFmtId="0" fontId="5" fillId="0" borderId="17" xfId="56" applyNumberFormat="1" applyFont="1" applyFill="1" applyBorder="1" applyAlignment="1" applyProtection="1">
      <alignment horizontal="left"/>
    </xf>
    <xf numFmtId="0" fontId="5" fillId="0" borderId="48" xfId="56" applyNumberFormat="1" applyFont="1" applyFill="1" applyBorder="1" applyAlignment="1" applyProtection="1">
      <alignment horizontal="left" vertical="center"/>
    </xf>
    <xf numFmtId="0" fontId="5" fillId="0" borderId="16" xfId="56" applyNumberFormat="1" applyFont="1" applyFill="1" applyBorder="1" applyAlignment="1" applyProtection="1">
      <alignment horizontal="left" vertical="center"/>
    </xf>
    <xf numFmtId="0" fontId="5" fillId="0" borderId="76" xfId="56" applyNumberFormat="1" applyFont="1" applyFill="1" applyBorder="1" applyAlignment="1" applyProtection="1">
      <alignment horizontal="center" vertical="center"/>
    </xf>
    <xf numFmtId="0" fontId="5" fillId="0" borderId="15" xfId="48" quotePrefix="1" applyNumberFormat="1" applyFont="1" applyFill="1" applyBorder="1" applyAlignment="1" applyProtection="1">
      <alignment horizontal="center" vertical="center"/>
    </xf>
    <xf numFmtId="0" fontId="5" fillId="0" borderId="76" xfId="48" quotePrefix="1" applyNumberFormat="1" applyFont="1" applyFill="1" applyBorder="1" applyAlignment="1" applyProtection="1">
      <alignment horizontal="center" vertical="center"/>
    </xf>
    <xf numFmtId="0" fontId="5" fillId="0" borderId="17" xfId="48" quotePrefix="1" applyNumberFormat="1" applyFont="1" applyFill="1" applyBorder="1" applyAlignment="1" applyProtection="1">
      <alignment horizontal="center" vertical="center"/>
    </xf>
    <xf numFmtId="0" fontId="5" fillId="0" borderId="57" xfId="56" applyNumberFormat="1" applyFont="1" applyFill="1" applyBorder="1" applyAlignment="1" applyProtection="1">
      <alignment horizontal="left"/>
    </xf>
    <xf numFmtId="0" fontId="5" fillId="0" borderId="39" xfId="56" applyNumberFormat="1" applyFont="1" applyFill="1" applyBorder="1" applyAlignment="1" applyProtection="1">
      <alignment horizontal="left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73" xfId="56" applyNumberFormat="1" applyFont="1" applyFill="1" applyBorder="1" applyAlignment="1" applyProtection="1">
      <alignment horizontal="center" vertical="center"/>
    </xf>
    <xf numFmtId="0" fontId="5" fillId="0" borderId="38" xfId="56" applyNumberFormat="1" applyFont="1" applyFill="1" applyBorder="1" applyAlignment="1" applyProtection="1">
      <alignment horizontal="center" vertical="center"/>
    </xf>
    <xf numFmtId="0" fontId="5" fillId="0" borderId="45" xfId="56" applyNumberFormat="1" applyFont="1" applyFill="1" applyBorder="1" applyAlignment="1" applyProtection="1">
      <alignment horizontal="center" vertical="center"/>
    </xf>
    <xf numFmtId="0" fontId="5" fillId="0" borderId="44" xfId="56" applyNumberFormat="1" applyFont="1" applyFill="1" applyBorder="1" applyAlignment="1" applyProtection="1">
      <alignment horizontal="left" vertical="center"/>
    </xf>
    <xf numFmtId="0" fontId="5" fillId="0" borderId="45" xfId="56" applyNumberFormat="1" applyFont="1" applyFill="1" applyBorder="1" applyAlignment="1" applyProtection="1">
      <alignment horizontal="left" vertical="center"/>
    </xf>
    <xf numFmtId="0" fontId="5" fillId="0" borderId="48" xfId="56" applyNumberFormat="1" applyFont="1" applyFill="1" applyBorder="1" applyAlignment="1" applyProtection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5" fillId="0" borderId="57" xfId="56" applyNumberFormat="1" applyFont="1" applyFill="1" applyBorder="1" applyAlignment="1" applyProtection="1">
      <alignment horizontal="left" vertical="center"/>
    </xf>
    <xf numFmtId="0" fontId="5" fillId="0" borderId="39" xfId="56" applyNumberFormat="1" applyFont="1" applyFill="1" applyBorder="1" applyAlignment="1" applyProtection="1">
      <alignment horizontal="left" vertical="center"/>
    </xf>
    <xf numFmtId="0" fontId="5" fillId="0" borderId="43" xfId="56" applyNumberFormat="1" applyFont="1" applyFill="1" applyBorder="1" applyAlignment="1" applyProtection="1">
      <alignment horizontal="left" vertical="center"/>
    </xf>
    <xf numFmtId="0" fontId="5" fillId="0" borderId="56" xfId="56" applyNumberFormat="1" applyFont="1" applyFill="1" applyBorder="1" applyAlignment="1" applyProtection="1">
      <alignment horizontal="left" vertical="center"/>
    </xf>
    <xf numFmtId="0" fontId="5" fillId="0" borderId="61" xfId="56" applyNumberFormat="1" applyFont="1" applyFill="1" applyBorder="1" applyAlignment="1" applyProtection="1">
      <alignment horizontal="left" vertical="center"/>
    </xf>
    <xf numFmtId="0" fontId="5" fillId="0" borderId="15" xfId="56" applyNumberFormat="1" applyFont="1" applyFill="1" applyBorder="1" applyAlignment="1" applyProtection="1">
      <alignment horizontal="left" vertical="center"/>
    </xf>
    <xf numFmtId="0" fontId="5" fillId="0" borderId="76" xfId="56" applyNumberFormat="1" applyFont="1" applyFill="1" applyBorder="1" applyAlignment="1" applyProtection="1">
      <alignment horizontal="left" vertical="center"/>
    </xf>
    <xf numFmtId="0" fontId="3" fillId="0" borderId="0" xfId="56" applyNumberFormat="1" applyFont="1" applyFill="1" applyBorder="1" applyAlignment="1" applyProtection="1">
      <alignment horizontal="center" vertical="center" wrapText="1"/>
    </xf>
    <xf numFmtId="0" fontId="5" fillId="0" borderId="0" xfId="56" applyNumberFormat="1" applyFont="1" applyFill="1" applyBorder="1" applyAlignment="1" applyProtection="1">
      <alignment horizontal="center"/>
    </xf>
    <xf numFmtId="0" fontId="5" fillId="31" borderId="76" xfId="56" applyNumberFormat="1" applyFont="1" applyFill="1" applyBorder="1" applyAlignment="1" applyProtection="1">
      <alignment horizontal="center" vertical="center" wrapText="1"/>
    </xf>
    <xf numFmtId="0" fontId="5" fillId="31" borderId="17" xfId="56" applyNumberFormat="1" applyFont="1" applyFill="1" applyBorder="1" applyAlignment="1" applyProtection="1">
      <alignment horizontal="center" vertical="center" wrapText="1"/>
    </xf>
    <xf numFmtId="0" fontId="5" fillId="0" borderId="75" xfId="56" applyNumberFormat="1" applyFont="1" applyFill="1" applyBorder="1" applyAlignment="1" applyProtection="1">
      <alignment horizontal="center" vertical="center" wrapText="1"/>
    </xf>
    <xf numFmtId="0" fontId="5" fillId="0" borderId="72" xfId="56" applyNumberFormat="1" applyFont="1" applyFill="1" applyBorder="1" applyAlignment="1" applyProtection="1">
      <alignment horizontal="center" vertical="center" wrapText="1"/>
    </xf>
    <xf numFmtId="0" fontId="5" fillId="0" borderId="51" xfId="56" quotePrefix="1" applyNumberFormat="1" applyFont="1" applyFill="1" applyBorder="1" applyAlignment="1" applyProtection="1">
      <alignment horizontal="center" vertical="center" wrapText="1"/>
    </xf>
    <xf numFmtId="0" fontId="5" fillId="0" borderId="16" xfId="56" quotePrefix="1" applyNumberFormat="1" applyFont="1" applyFill="1" applyBorder="1" applyAlignment="1" applyProtection="1">
      <alignment horizontal="center" vertical="center" wrapText="1"/>
    </xf>
    <xf numFmtId="0" fontId="5" fillId="0" borderId="78" xfId="56" applyNumberFormat="1" applyFont="1" applyFill="1" applyBorder="1" applyAlignment="1" applyProtection="1">
      <alignment horizontal="left" vertical="center"/>
    </xf>
    <xf numFmtId="0" fontId="5" fillId="0" borderId="63" xfId="56" applyNumberFormat="1" applyFont="1" applyFill="1" applyBorder="1" applyAlignment="1" applyProtection="1">
      <alignment horizontal="left" vertical="center"/>
    </xf>
    <xf numFmtId="0" fontId="6" fillId="0" borderId="79" xfId="56" applyNumberFormat="1" applyFont="1" applyFill="1" applyBorder="1" applyAlignment="1" applyProtection="1">
      <alignment horizontal="left" wrapText="1"/>
    </xf>
    <xf numFmtId="0" fontId="5" fillId="0" borderId="25" xfId="56" applyNumberFormat="1" applyFont="1" applyFill="1" applyBorder="1" applyAlignment="1" applyProtection="1">
      <alignment horizontal="center" vertical="center" wrapText="1"/>
    </xf>
    <xf numFmtId="0" fontId="5" fillId="0" borderId="82" xfId="56" applyNumberFormat="1" applyFont="1" applyFill="1" applyBorder="1" applyAlignment="1" applyProtection="1">
      <alignment horizontal="center" vertical="center" wrapText="1"/>
    </xf>
    <xf numFmtId="0" fontId="5" fillId="0" borderId="20" xfId="56" applyNumberFormat="1" applyFont="1" applyFill="1" applyBorder="1" applyAlignment="1" applyProtection="1">
      <alignment horizontal="center" vertical="center"/>
    </xf>
    <xf numFmtId="0" fontId="5" fillId="0" borderId="70" xfId="56" applyNumberFormat="1" applyFont="1" applyFill="1" applyBorder="1" applyAlignment="1" applyProtection="1">
      <alignment horizontal="center" vertical="center"/>
    </xf>
    <xf numFmtId="0" fontId="5" fillId="0" borderId="47" xfId="56" applyNumberFormat="1" applyFont="1" applyFill="1" applyBorder="1" applyAlignment="1" applyProtection="1">
      <alignment horizontal="center" vertical="center"/>
    </xf>
    <xf numFmtId="0" fontId="5" fillId="0" borderId="71" xfId="56" applyNumberFormat="1" applyFont="1" applyFill="1" applyBorder="1" applyAlignment="1" applyProtection="1">
      <alignment horizontal="center" vertical="center"/>
    </xf>
    <xf numFmtId="0" fontId="10" fillId="0" borderId="15" xfId="56" applyNumberFormat="1" applyFont="1" applyFill="1" applyBorder="1" applyAlignment="1" applyProtection="1">
      <alignment horizontal="left" vertical="center"/>
    </xf>
    <xf numFmtId="0" fontId="10" fillId="0" borderId="76" xfId="56" applyNumberFormat="1" applyFont="1" applyFill="1" applyBorder="1" applyAlignment="1" applyProtection="1">
      <alignment horizontal="left" vertical="center"/>
    </xf>
    <xf numFmtId="0" fontId="5" fillId="0" borderId="15" xfId="90" applyNumberFormat="1" applyFont="1" applyFill="1" applyBorder="1" applyAlignment="1" applyProtection="1">
      <alignment horizontal="center" vertical="center"/>
    </xf>
    <xf numFmtId="0" fontId="5" fillId="0" borderId="17" xfId="90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wrapText="1"/>
    </xf>
    <xf numFmtId="0" fontId="5" fillId="0" borderId="48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5" fillId="0" borderId="73" xfId="83" applyNumberFormat="1" applyFont="1" applyFill="1" applyBorder="1" applyAlignment="1" applyProtection="1">
      <alignment horizontal="center" vertical="center"/>
    </xf>
    <xf numFmtId="165" fontId="5" fillId="0" borderId="38" xfId="83" applyNumberFormat="1" applyFont="1" applyFill="1" applyBorder="1" applyAlignment="1" applyProtection="1">
      <alignment horizontal="center" vertical="center"/>
    </xf>
    <xf numFmtId="165" fontId="5" fillId="0" borderId="44" xfId="83" applyNumberFormat="1" applyFont="1" applyFill="1" applyBorder="1" applyAlignment="1" applyProtection="1">
      <alignment horizontal="center" vertical="center"/>
    </xf>
    <xf numFmtId="165" fontId="5" fillId="0" borderId="45" xfId="83" applyNumberFormat="1" applyFont="1" applyFill="1" applyBorder="1" applyAlignment="1" applyProtection="1">
      <alignment horizontal="center" vertical="center"/>
    </xf>
    <xf numFmtId="0" fontId="9" fillId="0" borderId="16" xfId="0" applyFont="1" applyBorder="1" applyAlignment="1">
      <alignment horizontal="left" vertical="center" wrapText="1"/>
    </xf>
  </cellXfs>
  <cellStyles count="93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scribir" xfId="32"/>
    <cellStyle name="Escribir 2" xfId="33"/>
    <cellStyle name="Escribir 2 2" xfId="74"/>
    <cellStyle name="Escribir 3" xfId="73"/>
    <cellStyle name="Escribir_SBM-09V1.1" xfId="34"/>
    <cellStyle name="Escribir_SBM-09V1.1 2" xfId="75"/>
    <cellStyle name="Euro" xfId="35"/>
    <cellStyle name="Euro 2" xfId="36"/>
    <cellStyle name="Euro 2 2" xfId="77"/>
    <cellStyle name="Euro 3" xfId="76"/>
    <cellStyle name="Incorrecto 2" xfId="37"/>
    <cellStyle name="Millares [0] 2" xfId="40"/>
    <cellStyle name="Millares [0] 2 2" xfId="41"/>
    <cellStyle name="Millares [0] 2 2 2" xfId="81"/>
    <cellStyle name="Millares [0] 2 3" xfId="80"/>
    <cellStyle name="Millares [0] 3" xfId="42"/>
    <cellStyle name="Millares [0] 4" xfId="43"/>
    <cellStyle name="Millares [0] 4 2" xfId="82"/>
    <cellStyle name="Millares [0] 5" xfId="39"/>
    <cellStyle name="Millares [0] 6" xfId="79"/>
    <cellStyle name="Millares 2" xfId="44"/>
    <cellStyle name="Millares 2 2" xfId="83"/>
    <cellStyle name="Millares 3" xfId="45"/>
    <cellStyle name="Millares 3 2" xfId="84"/>
    <cellStyle name="Millares 4" xfId="38"/>
    <cellStyle name="Millares 5" xfId="78"/>
    <cellStyle name="Moneda 2" xfId="47"/>
    <cellStyle name="Moneda 2 2" xfId="86"/>
    <cellStyle name="Moneda 3" xfId="46"/>
    <cellStyle name="Moneda 4" xfId="85"/>
    <cellStyle name="Moneda_REM17-17A" xfId="48"/>
    <cellStyle name="Neutral 2" xfId="49"/>
    <cellStyle name="Normal" xfId="0" builtinId="0"/>
    <cellStyle name="Normal 2" xfId="50"/>
    <cellStyle name="Normal 2 2" xfId="87"/>
    <cellStyle name="Normal 3" xfId="1"/>
    <cellStyle name="Normal_APS" xfId="51"/>
    <cellStyle name="Normal_APS 2" xfId="88"/>
    <cellStyle name="Normal_APS_SBM-09V1.1" xfId="52"/>
    <cellStyle name="Normal_APS_SBM-09V1.1 2" xfId="89"/>
    <cellStyle name="Normal_REM 02-2002" xfId="53"/>
    <cellStyle name="Normal_REM 05-2002" xfId="54"/>
    <cellStyle name="Normal_REM 08-2002" xfId="55"/>
    <cellStyle name="Normal_REM 17-2002" xfId="56"/>
    <cellStyle name="Normal_REM 18-2002" xfId="57"/>
    <cellStyle name="Normal_REM 21-2002" xfId="58"/>
    <cellStyle name="Normal_REM17-17A" xfId="59"/>
    <cellStyle name="Normal_REM18A-18" xfId="60"/>
    <cellStyle name="Normal_RMC_0" xfId="61"/>
    <cellStyle name="Normal_RMC_0 2" xfId="90"/>
    <cellStyle name="Normal_SBM-09V1.1" xfId="62"/>
    <cellStyle name="Notas 2" xfId="64"/>
    <cellStyle name="Notas 2 2" xfId="92"/>
    <cellStyle name="Notas 3" xfId="63"/>
    <cellStyle name="Notas 4" xfId="91"/>
    <cellStyle name="Salida 2" xfId="65"/>
    <cellStyle name="Texto de advertencia 2" xfId="66"/>
    <cellStyle name="Texto explicativo 2" xfId="67"/>
    <cellStyle name="Título 1 2" xfId="69"/>
    <cellStyle name="Título 2 2" xfId="70"/>
    <cellStyle name="Título 3 2" xfId="71"/>
    <cellStyle name="Título 4" xfId="68"/>
    <cellStyle name="Total 2" xfId="7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/REM%20ENERO/16108SBS-13_V1.5-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/REM%20FEBRERO/16108SBS-13_V1%206_MODIF-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/REM%20MARZO/16108%20SBS-13_V1%206_MODIF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M%20ABRIL/16108%20SBS-13_V1%206_MODIF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ENERO</v>
          </cell>
          <cell r="C6">
            <v>0</v>
          </cell>
          <cell r="D6">
            <v>1</v>
          </cell>
        </row>
        <row r="7">
          <cell r="B7">
            <v>2013</v>
          </cell>
        </row>
      </sheetData>
      <sheetData sheetId="1"/>
      <sheetData sheetId="2"/>
      <sheetData sheetId="3">
        <row r="674">
          <cell r="C674">
            <v>0</v>
          </cell>
          <cell r="D674">
            <v>0</v>
          </cell>
          <cell r="Q674">
            <v>0</v>
          </cell>
          <cell r="R674">
            <v>0</v>
          </cell>
          <cell r="T674">
            <v>0</v>
          </cell>
        </row>
        <row r="678">
          <cell r="C678">
            <v>0</v>
          </cell>
          <cell r="D678">
            <v>0</v>
          </cell>
          <cell r="Q678">
            <v>0</v>
          </cell>
          <cell r="R678">
            <v>0</v>
          </cell>
          <cell r="T678">
            <v>0</v>
          </cell>
        </row>
        <row r="681">
          <cell r="C681">
            <v>0</v>
          </cell>
          <cell r="D681">
            <v>0</v>
          </cell>
          <cell r="Q681">
            <v>0</v>
          </cell>
          <cell r="R681">
            <v>0</v>
          </cell>
          <cell r="T681">
            <v>0</v>
          </cell>
        </row>
        <row r="687">
          <cell r="C687">
            <v>0</v>
          </cell>
          <cell r="D687">
            <v>0</v>
          </cell>
          <cell r="Q687">
            <v>0</v>
          </cell>
          <cell r="R687">
            <v>0</v>
          </cell>
          <cell r="T687">
            <v>0</v>
          </cell>
        </row>
        <row r="695">
          <cell r="C695">
            <v>0</v>
          </cell>
          <cell r="D695">
            <v>0</v>
          </cell>
          <cell r="Q695">
            <v>0</v>
          </cell>
          <cell r="R695">
            <v>0</v>
          </cell>
          <cell r="T695">
            <v>0</v>
          </cell>
        </row>
        <row r="701">
          <cell r="C701">
            <v>0</v>
          </cell>
          <cell r="D701">
            <v>0</v>
          </cell>
          <cell r="Q701">
            <v>0</v>
          </cell>
          <cell r="R701">
            <v>0</v>
          </cell>
          <cell r="T701">
            <v>0</v>
          </cell>
        </row>
        <row r="704">
          <cell r="C704">
            <v>0</v>
          </cell>
          <cell r="D704">
            <v>0</v>
          </cell>
          <cell r="Q704">
            <v>0</v>
          </cell>
          <cell r="R704">
            <v>0</v>
          </cell>
          <cell r="T704">
            <v>0</v>
          </cell>
        </row>
        <row r="707">
          <cell r="C707">
            <v>0</v>
          </cell>
          <cell r="D707">
            <v>0</v>
          </cell>
          <cell r="Q707">
            <v>0</v>
          </cell>
          <cell r="R707">
            <v>0</v>
          </cell>
          <cell r="T707">
            <v>0</v>
          </cell>
        </row>
        <row r="710">
          <cell r="C710">
            <v>0</v>
          </cell>
          <cell r="D710">
            <v>0</v>
          </cell>
          <cell r="Q710">
            <v>0</v>
          </cell>
          <cell r="R710">
            <v>0</v>
          </cell>
          <cell r="T710">
            <v>0</v>
          </cell>
        </row>
        <row r="717">
          <cell r="C717">
            <v>0</v>
          </cell>
          <cell r="D717">
            <v>0</v>
          </cell>
          <cell r="Q717">
            <v>0</v>
          </cell>
          <cell r="R717">
            <v>0</v>
          </cell>
          <cell r="T717">
            <v>0</v>
          </cell>
        </row>
        <row r="720">
          <cell r="C720">
            <v>0</v>
          </cell>
          <cell r="D720">
            <v>0</v>
          </cell>
          <cell r="Q720">
            <v>0</v>
          </cell>
          <cell r="R720">
            <v>0</v>
          </cell>
          <cell r="T720">
            <v>0</v>
          </cell>
        </row>
        <row r="727">
          <cell r="C727">
            <v>0</v>
          </cell>
          <cell r="D727">
            <v>0</v>
          </cell>
          <cell r="Q727">
            <v>0</v>
          </cell>
          <cell r="R727">
            <v>0</v>
          </cell>
          <cell r="T727">
            <v>0</v>
          </cell>
        </row>
        <row r="730">
          <cell r="C730">
            <v>0</v>
          </cell>
          <cell r="D730">
            <v>0</v>
          </cell>
          <cell r="Q730">
            <v>0</v>
          </cell>
          <cell r="R730">
            <v>0</v>
          </cell>
          <cell r="T730">
            <v>0</v>
          </cell>
        </row>
        <row r="747">
          <cell r="C747">
            <v>0</v>
          </cell>
          <cell r="D747">
            <v>0</v>
          </cell>
          <cell r="Q747">
            <v>0</v>
          </cell>
          <cell r="R747">
            <v>0</v>
          </cell>
          <cell r="T747">
            <v>0</v>
          </cell>
        </row>
        <row r="764">
          <cell r="C764">
            <v>0</v>
          </cell>
          <cell r="D764">
            <v>0</v>
          </cell>
          <cell r="Q764">
            <v>0</v>
          </cell>
          <cell r="R764">
            <v>0</v>
          </cell>
          <cell r="T764">
            <v>0</v>
          </cell>
        </row>
        <row r="1849">
          <cell r="C1849">
            <v>54</v>
          </cell>
          <cell r="D1849">
            <v>50</v>
          </cell>
          <cell r="N1849">
            <v>19</v>
          </cell>
          <cell r="P1849">
            <v>35</v>
          </cell>
          <cell r="Q1849">
            <v>0</v>
          </cell>
          <cell r="R1849">
            <v>0</v>
          </cell>
          <cell r="T1849">
            <v>0</v>
          </cell>
        </row>
      </sheetData>
      <sheetData sheetId="4"/>
      <sheetData sheetId="5">
        <row r="674">
          <cell r="C674">
            <v>0</v>
          </cell>
        </row>
        <row r="678">
          <cell r="C678">
            <v>0</v>
          </cell>
        </row>
        <row r="681">
          <cell r="C681">
            <v>0</v>
          </cell>
        </row>
        <row r="687">
          <cell r="C687">
            <v>0</v>
          </cell>
        </row>
        <row r="695">
          <cell r="C695">
            <v>0</v>
          </cell>
        </row>
        <row r="701">
          <cell r="C701">
            <v>0</v>
          </cell>
        </row>
        <row r="704">
          <cell r="C704">
            <v>0</v>
          </cell>
        </row>
        <row r="707">
          <cell r="C707">
            <v>0</v>
          </cell>
        </row>
        <row r="710">
          <cell r="C710">
            <v>0</v>
          </cell>
        </row>
        <row r="717">
          <cell r="C717">
            <v>0</v>
          </cell>
        </row>
        <row r="719">
          <cell r="C719">
            <v>0</v>
          </cell>
        </row>
        <row r="722">
          <cell r="C722">
            <v>0</v>
          </cell>
        </row>
        <row r="729">
          <cell r="C729">
            <v>0</v>
          </cell>
        </row>
        <row r="732">
          <cell r="C732">
            <v>0</v>
          </cell>
        </row>
        <row r="749">
          <cell r="C749">
            <v>0</v>
          </cell>
        </row>
        <row r="766">
          <cell r="C766">
            <v>0</v>
          </cell>
        </row>
        <row r="1851">
          <cell r="C1851">
            <v>0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LINARES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FEBRERO</v>
          </cell>
          <cell r="C6">
            <v>0</v>
          </cell>
          <cell r="D6">
            <v>2</v>
          </cell>
        </row>
        <row r="7">
          <cell r="B7">
            <v>2013</v>
          </cell>
        </row>
      </sheetData>
      <sheetData sheetId="1"/>
      <sheetData sheetId="2"/>
      <sheetData sheetId="3">
        <row r="48">
          <cell r="C48">
            <v>510</v>
          </cell>
          <cell r="D48">
            <v>504</v>
          </cell>
        </row>
        <row r="50">
          <cell r="C50">
            <v>38</v>
          </cell>
          <cell r="D50">
            <v>38</v>
          </cell>
        </row>
        <row r="51">
          <cell r="C51">
            <v>82</v>
          </cell>
          <cell r="D51">
            <v>79</v>
          </cell>
        </row>
        <row r="83">
          <cell r="C83">
            <v>20616</v>
          </cell>
          <cell r="D83">
            <v>20272</v>
          </cell>
          <cell r="N83">
            <v>8243</v>
          </cell>
          <cell r="O83">
            <v>4844</v>
          </cell>
          <cell r="P83">
            <v>7529</v>
          </cell>
          <cell r="Q83">
            <v>0</v>
          </cell>
          <cell r="R83">
            <v>0</v>
          </cell>
          <cell r="T83">
            <v>0</v>
          </cell>
        </row>
        <row r="174">
          <cell r="C174">
            <v>24407</v>
          </cell>
          <cell r="D174">
            <v>24087</v>
          </cell>
          <cell r="N174">
            <v>10337</v>
          </cell>
          <cell r="O174">
            <v>7690</v>
          </cell>
          <cell r="P174">
            <v>6380</v>
          </cell>
          <cell r="Q174">
            <v>0</v>
          </cell>
          <cell r="R174">
            <v>0</v>
          </cell>
          <cell r="T174">
            <v>0</v>
          </cell>
        </row>
        <row r="243">
          <cell r="C243">
            <v>936</v>
          </cell>
          <cell r="D243">
            <v>930</v>
          </cell>
          <cell r="N243">
            <v>111</v>
          </cell>
          <cell r="O243">
            <v>823</v>
          </cell>
          <cell r="P243">
            <v>2</v>
          </cell>
          <cell r="Q243">
            <v>0</v>
          </cell>
          <cell r="R243">
            <v>0</v>
          </cell>
          <cell r="T243">
            <v>0</v>
          </cell>
        </row>
        <row r="289">
          <cell r="C289">
            <v>0</v>
          </cell>
          <cell r="D289">
            <v>0</v>
          </cell>
          <cell r="Q289">
            <v>0</v>
          </cell>
          <cell r="R289">
            <v>0</v>
          </cell>
          <cell r="T289">
            <v>0</v>
          </cell>
        </row>
        <row r="295">
          <cell r="C295">
            <v>1300</v>
          </cell>
          <cell r="D295">
            <v>1272</v>
          </cell>
          <cell r="N295">
            <v>927</v>
          </cell>
          <cell r="O295">
            <v>270</v>
          </cell>
          <cell r="P295">
            <v>103</v>
          </cell>
          <cell r="Q295">
            <v>0</v>
          </cell>
          <cell r="R295">
            <v>0</v>
          </cell>
          <cell r="T295">
            <v>0</v>
          </cell>
        </row>
        <row r="362">
          <cell r="C362">
            <v>3401</v>
          </cell>
          <cell r="D362">
            <v>3383</v>
          </cell>
          <cell r="N362">
            <v>1209</v>
          </cell>
          <cell r="O362">
            <v>2115</v>
          </cell>
          <cell r="P362">
            <v>77</v>
          </cell>
          <cell r="Q362">
            <v>0</v>
          </cell>
          <cell r="R362">
            <v>0</v>
          </cell>
          <cell r="T362">
            <v>0</v>
          </cell>
        </row>
        <row r="405">
          <cell r="C405">
            <v>110</v>
          </cell>
          <cell r="D405">
            <v>110</v>
          </cell>
          <cell r="N405">
            <v>1</v>
          </cell>
          <cell r="O405">
            <v>109</v>
          </cell>
          <cell r="Q405">
            <v>0</v>
          </cell>
          <cell r="R405">
            <v>0</v>
          </cell>
          <cell r="T405">
            <v>0</v>
          </cell>
        </row>
        <row r="428">
          <cell r="C428">
            <v>383</v>
          </cell>
          <cell r="D428">
            <v>383</v>
          </cell>
          <cell r="N428">
            <v>119</v>
          </cell>
          <cell r="O428">
            <v>264</v>
          </cell>
          <cell r="Q428">
            <v>0</v>
          </cell>
          <cell r="R428">
            <v>0</v>
          </cell>
          <cell r="T428">
            <v>0</v>
          </cell>
        </row>
        <row r="446">
          <cell r="C446">
            <v>0</v>
          </cell>
          <cell r="D446">
            <v>0</v>
          </cell>
          <cell r="Q446">
            <v>0</v>
          </cell>
          <cell r="R446">
            <v>0</v>
          </cell>
          <cell r="T446">
            <v>0</v>
          </cell>
        </row>
        <row r="456">
          <cell r="C456">
            <v>72</v>
          </cell>
          <cell r="D456">
            <v>72</v>
          </cell>
          <cell r="N456">
            <v>38</v>
          </cell>
          <cell r="O456">
            <v>32</v>
          </cell>
          <cell r="P456">
            <v>2</v>
          </cell>
          <cell r="Q456">
            <v>0</v>
          </cell>
          <cell r="R456">
            <v>0</v>
          </cell>
          <cell r="T456">
            <v>0</v>
          </cell>
        </row>
        <row r="500">
          <cell r="C500">
            <v>2346</v>
          </cell>
          <cell r="D500">
            <v>2332</v>
          </cell>
          <cell r="N500">
            <v>332</v>
          </cell>
          <cell r="O500">
            <v>1203</v>
          </cell>
          <cell r="P500">
            <v>811</v>
          </cell>
          <cell r="Q500">
            <v>0</v>
          </cell>
          <cell r="R500">
            <v>0</v>
          </cell>
          <cell r="T500">
            <v>0</v>
          </cell>
        </row>
        <row r="535">
          <cell r="C535">
            <v>2551</v>
          </cell>
          <cell r="D535">
            <v>2203</v>
          </cell>
          <cell r="N535">
            <v>296</v>
          </cell>
          <cell r="O535">
            <v>519</v>
          </cell>
          <cell r="P535">
            <v>1736</v>
          </cell>
          <cell r="Q535">
            <v>0</v>
          </cell>
          <cell r="R535">
            <v>0</v>
          </cell>
          <cell r="T535">
            <v>0</v>
          </cell>
        </row>
        <row r="590">
          <cell r="C590">
            <v>0</v>
          </cell>
          <cell r="D590">
            <v>0</v>
          </cell>
          <cell r="Q590">
            <v>0</v>
          </cell>
          <cell r="R590">
            <v>0</v>
          </cell>
          <cell r="T590">
            <v>0</v>
          </cell>
        </row>
        <row r="615">
          <cell r="C615">
            <v>535</v>
          </cell>
          <cell r="D615">
            <v>502</v>
          </cell>
          <cell r="N615">
            <v>145</v>
          </cell>
          <cell r="O615">
            <v>145</v>
          </cell>
          <cell r="P615">
            <v>245</v>
          </cell>
          <cell r="Q615">
            <v>0</v>
          </cell>
          <cell r="R615">
            <v>0</v>
          </cell>
          <cell r="T615">
            <v>0</v>
          </cell>
        </row>
        <row r="633">
          <cell r="C633">
            <v>682</v>
          </cell>
          <cell r="D633">
            <v>677</v>
          </cell>
          <cell r="N633">
            <v>229</v>
          </cell>
          <cell r="O633">
            <v>374</v>
          </cell>
          <cell r="P633">
            <v>79</v>
          </cell>
          <cell r="Q633">
            <v>0</v>
          </cell>
          <cell r="R633">
            <v>0</v>
          </cell>
          <cell r="T633">
            <v>0</v>
          </cell>
        </row>
        <row r="634">
          <cell r="C634">
            <v>182</v>
          </cell>
          <cell r="D634">
            <v>182</v>
          </cell>
          <cell r="O634">
            <v>182</v>
          </cell>
        </row>
        <row r="635">
          <cell r="C635">
            <v>171</v>
          </cell>
          <cell r="D635">
            <v>168</v>
          </cell>
          <cell r="N635">
            <v>65</v>
          </cell>
          <cell r="O635">
            <v>45</v>
          </cell>
          <cell r="P635">
            <v>61</v>
          </cell>
        </row>
        <row r="636">
          <cell r="C636">
            <v>23</v>
          </cell>
          <cell r="D636">
            <v>23</v>
          </cell>
          <cell r="O636">
            <v>23</v>
          </cell>
        </row>
        <row r="637">
          <cell r="C637">
            <v>76</v>
          </cell>
          <cell r="D637">
            <v>76</v>
          </cell>
          <cell r="N637">
            <v>54</v>
          </cell>
          <cell r="O637">
            <v>22</v>
          </cell>
        </row>
        <row r="638">
          <cell r="C638">
            <v>81</v>
          </cell>
          <cell r="D638">
            <v>81</v>
          </cell>
          <cell r="N638">
            <v>76</v>
          </cell>
          <cell r="O638">
            <v>5</v>
          </cell>
        </row>
        <row r="639">
          <cell r="C639">
            <v>6</v>
          </cell>
          <cell r="D639">
            <v>6</v>
          </cell>
          <cell r="O639">
            <v>6</v>
          </cell>
        </row>
        <row r="640">
          <cell r="C640">
            <v>7</v>
          </cell>
          <cell r="D640">
            <v>7</v>
          </cell>
          <cell r="O640">
            <v>7</v>
          </cell>
        </row>
        <row r="641">
          <cell r="C641">
            <v>7</v>
          </cell>
          <cell r="D641">
            <v>7</v>
          </cell>
          <cell r="N641">
            <v>1</v>
          </cell>
          <cell r="O641">
            <v>6</v>
          </cell>
        </row>
        <row r="642">
          <cell r="C642">
            <v>25</v>
          </cell>
          <cell r="D642">
            <v>23</v>
          </cell>
          <cell r="N642">
            <v>13</v>
          </cell>
          <cell r="O642">
            <v>10</v>
          </cell>
          <cell r="P642">
            <v>2</v>
          </cell>
        </row>
        <row r="643">
          <cell r="C643">
            <v>6</v>
          </cell>
          <cell r="D643">
            <v>6</v>
          </cell>
          <cell r="N643">
            <v>5</v>
          </cell>
          <cell r="O643">
            <v>1</v>
          </cell>
        </row>
        <row r="644">
          <cell r="C644">
            <v>38</v>
          </cell>
          <cell r="D644">
            <v>38</v>
          </cell>
          <cell r="O644">
            <v>38</v>
          </cell>
        </row>
        <row r="646">
          <cell r="C646">
            <v>5</v>
          </cell>
          <cell r="D646">
            <v>5</v>
          </cell>
          <cell r="N646">
            <v>1</v>
          </cell>
          <cell r="O646">
            <v>2</v>
          </cell>
          <cell r="P646">
            <v>2</v>
          </cell>
        </row>
        <row r="647">
          <cell r="C647">
            <v>3</v>
          </cell>
          <cell r="D647">
            <v>3</v>
          </cell>
          <cell r="O647">
            <v>3</v>
          </cell>
        </row>
        <row r="648">
          <cell r="C648">
            <v>16</v>
          </cell>
          <cell r="D648">
            <v>16</v>
          </cell>
          <cell r="N648">
            <v>4</v>
          </cell>
          <cell r="O648">
            <v>10</v>
          </cell>
          <cell r="P648">
            <v>2</v>
          </cell>
        </row>
        <row r="649">
          <cell r="C649">
            <v>30</v>
          </cell>
          <cell r="D649">
            <v>30</v>
          </cell>
          <cell r="N649">
            <v>10</v>
          </cell>
          <cell r="O649">
            <v>8</v>
          </cell>
          <cell r="P649">
            <v>12</v>
          </cell>
        </row>
        <row r="653">
          <cell r="C653">
            <v>6</v>
          </cell>
          <cell r="D653">
            <v>6</v>
          </cell>
          <cell r="O653">
            <v>6</v>
          </cell>
        </row>
        <row r="654">
          <cell r="C654">
            <v>0</v>
          </cell>
          <cell r="D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T654">
            <v>0</v>
          </cell>
        </row>
        <row r="674">
          <cell r="C674">
            <v>0</v>
          </cell>
          <cell r="D674">
            <v>0</v>
          </cell>
          <cell r="Q674">
            <v>0</v>
          </cell>
          <cell r="R674">
            <v>0</v>
          </cell>
          <cell r="T674">
            <v>0</v>
          </cell>
        </row>
        <row r="678">
          <cell r="C678">
            <v>0</v>
          </cell>
          <cell r="D678">
            <v>0</v>
          </cell>
          <cell r="Q678">
            <v>0</v>
          </cell>
          <cell r="R678">
            <v>0</v>
          </cell>
          <cell r="T678">
            <v>0</v>
          </cell>
        </row>
        <row r="681">
          <cell r="C681">
            <v>0</v>
          </cell>
          <cell r="D681">
            <v>0</v>
          </cell>
          <cell r="Q681">
            <v>0</v>
          </cell>
          <cell r="R681">
            <v>0</v>
          </cell>
          <cell r="T681">
            <v>0</v>
          </cell>
        </row>
        <row r="687">
          <cell r="C687">
            <v>0</v>
          </cell>
          <cell r="D687">
            <v>0</v>
          </cell>
          <cell r="Q687">
            <v>0</v>
          </cell>
          <cell r="R687">
            <v>0</v>
          </cell>
          <cell r="T687">
            <v>0</v>
          </cell>
        </row>
        <row r="695">
          <cell r="C695">
            <v>0</v>
          </cell>
          <cell r="D695">
            <v>0</v>
          </cell>
          <cell r="Q695">
            <v>0</v>
          </cell>
          <cell r="R695">
            <v>0</v>
          </cell>
          <cell r="T695">
            <v>0</v>
          </cell>
        </row>
        <row r="701">
          <cell r="C701">
            <v>0</v>
          </cell>
          <cell r="D701">
            <v>0</v>
          </cell>
          <cell r="Q701">
            <v>0</v>
          </cell>
          <cell r="R701">
            <v>0</v>
          </cell>
          <cell r="T701">
            <v>0</v>
          </cell>
        </row>
        <row r="704">
          <cell r="C704">
            <v>0</v>
          </cell>
          <cell r="D704">
            <v>0</v>
          </cell>
          <cell r="Q704">
            <v>0</v>
          </cell>
          <cell r="R704">
            <v>0</v>
          </cell>
          <cell r="T704">
            <v>0</v>
          </cell>
        </row>
        <row r="707">
          <cell r="C707">
            <v>0</v>
          </cell>
          <cell r="D707">
            <v>0</v>
          </cell>
          <cell r="Q707">
            <v>0</v>
          </cell>
          <cell r="R707">
            <v>0</v>
          </cell>
          <cell r="T707">
            <v>0</v>
          </cell>
        </row>
        <row r="710">
          <cell r="C710">
            <v>0</v>
          </cell>
          <cell r="D710">
            <v>0</v>
          </cell>
          <cell r="Q710">
            <v>0</v>
          </cell>
          <cell r="R710">
            <v>0</v>
          </cell>
          <cell r="T710">
            <v>0</v>
          </cell>
        </row>
        <row r="717">
          <cell r="C717">
            <v>0</v>
          </cell>
          <cell r="D717">
            <v>0</v>
          </cell>
          <cell r="Q717">
            <v>0</v>
          </cell>
          <cell r="R717">
            <v>0</v>
          </cell>
          <cell r="T717">
            <v>0</v>
          </cell>
        </row>
        <row r="720">
          <cell r="C720">
            <v>0</v>
          </cell>
          <cell r="D720">
            <v>0</v>
          </cell>
          <cell r="Q720">
            <v>0</v>
          </cell>
          <cell r="R720">
            <v>0</v>
          </cell>
          <cell r="T720">
            <v>0</v>
          </cell>
        </row>
        <row r="727">
          <cell r="C727">
            <v>0</v>
          </cell>
          <cell r="D727">
            <v>0</v>
          </cell>
          <cell r="Q727">
            <v>0</v>
          </cell>
          <cell r="R727">
            <v>0</v>
          </cell>
          <cell r="T727">
            <v>0</v>
          </cell>
        </row>
        <row r="730">
          <cell r="C730">
            <v>0</v>
          </cell>
          <cell r="D730">
            <v>0</v>
          </cell>
          <cell r="Q730">
            <v>0</v>
          </cell>
          <cell r="R730">
            <v>0</v>
          </cell>
          <cell r="T730">
            <v>0</v>
          </cell>
        </row>
        <row r="747">
          <cell r="C747">
            <v>0</v>
          </cell>
          <cell r="D747">
            <v>0</v>
          </cell>
          <cell r="Q747">
            <v>0</v>
          </cell>
          <cell r="R747">
            <v>0</v>
          </cell>
          <cell r="T747">
            <v>0</v>
          </cell>
        </row>
        <row r="764">
          <cell r="C764">
            <v>0</v>
          </cell>
          <cell r="D764">
            <v>0</v>
          </cell>
          <cell r="Q764">
            <v>0</v>
          </cell>
          <cell r="R764">
            <v>0</v>
          </cell>
          <cell r="T764">
            <v>0</v>
          </cell>
        </row>
        <row r="783">
          <cell r="C783">
            <v>0</v>
          </cell>
          <cell r="D783">
            <v>0</v>
          </cell>
          <cell r="Q783">
            <v>0</v>
          </cell>
          <cell r="R783">
            <v>0</v>
          </cell>
          <cell r="T783">
            <v>0</v>
          </cell>
        </row>
        <row r="804">
          <cell r="C804">
            <v>5</v>
          </cell>
          <cell r="D804">
            <v>5</v>
          </cell>
          <cell r="N804">
            <v>3</v>
          </cell>
          <cell r="O804">
            <v>2</v>
          </cell>
          <cell r="P804">
            <v>0</v>
          </cell>
          <cell r="Q804">
            <v>0</v>
          </cell>
          <cell r="R804">
            <v>0</v>
          </cell>
          <cell r="T804">
            <v>0</v>
          </cell>
        </row>
        <row r="811">
          <cell r="C811">
            <v>4</v>
          </cell>
          <cell r="D811">
            <v>3</v>
          </cell>
          <cell r="E811">
            <v>1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AB811">
            <v>0</v>
          </cell>
        </row>
        <row r="882">
          <cell r="C882">
            <v>104</v>
          </cell>
          <cell r="D882">
            <v>104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AB882">
            <v>22</v>
          </cell>
        </row>
        <row r="961">
          <cell r="C961">
            <v>27</v>
          </cell>
          <cell r="D961">
            <v>14</v>
          </cell>
          <cell r="E961">
            <v>13</v>
          </cell>
          <cell r="F961">
            <v>1</v>
          </cell>
          <cell r="G961">
            <v>0</v>
          </cell>
          <cell r="H961">
            <v>1</v>
          </cell>
          <cell r="I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AB961">
            <v>8</v>
          </cell>
        </row>
        <row r="1037">
          <cell r="C1037">
            <v>4</v>
          </cell>
          <cell r="D1037">
            <v>4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AB1037">
            <v>2</v>
          </cell>
        </row>
        <row r="1098">
          <cell r="C1098">
            <v>106</v>
          </cell>
          <cell r="D1098">
            <v>103</v>
          </cell>
          <cell r="E1098">
            <v>3</v>
          </cell>
          <cell r="F1098">
            <v>4</v>
          </cell>
          <cell r="G1098">
            <v>0</v>
          </cell>
          <cell r="H1098">
            <v>0</v>
          </cell>
          <cell r="I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AB1098">
            <v>103</v>
          </cell>
        </row>
        <row r="1166">
          <cell r="C1166">
            <v>187</v>
          </cell>
          <cell r="D1166">
            <v>175</v>
          </cell>
          <cell r="E1166">
            <v>12</v>
          </cell>
          <cell r="F1166">
            <v>1</v>
          </cell>
          <cell r="G1166">
            <v>0</v>
          </cell>
          <cell r="H1166">
            <v>2</v>
          </cell>
          <cell r="I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AB1166">
            <v>190</v>
          </cell>
        </row>
        <row r="1196">
          <cell r="C1196">
            <v>576</v>
          </cell>
          <cell r="D1196">
            <v>575</v>
          </cell>
          <cell r="N1196">
            <v>92</v>
          </cell>
          <cell r="O1196">
            <v>218</v>
          </cell>
          <cell r="P1196">
            <v>266</v>
          </cell>
          <cell r="Q1196">
            <v>14</v>
          </cell>
          <cell r="R1196">
            <v>0</v>
          </cell>
          <cell r="T1196">
            <v>0</v>
          </cell>
        </row>
        <row r="1221">
          <cell r="C1221">
            <v>2</v>
          </cell>
          <cell r="D1221">
            <v>2</v>
          </cell>
          <cell r="E1221">
            <v>0</v>
          </cell>
          <cell r="F1221">
            <v>1</v>
          </cell>
          <cell r="G1221">
            <v>0</v>
          </cell>
          <cell r="H1221">
            <v>0</v>
          </cell>
          <cell r="I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AB1221">
            <v>2</v>
          </cell>
        </row>
        <row r="1287">
          <cell r="C1287">
            <v>8</v>
          </cell>
          <cell r="D1287">
            <v>8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AB1287">
            <v>7</v>
          </cell>
        </row>
        <row r="1353">
          <cell r="C1353">
            <v>105</v>
          </cell>
          <cell r="D1353">
            <v>20</v>
          </cell>
          <cell r="N1353">
            <v>4</v>
          </cell>
          <cell r="O1353">
            <v>101</v>
          </cell>
          <cell r="P1353">
            <v>0</v>
          </cell>
          <cell r="Q1353">
            <v>0</v>
          </cell>
          <cell r="R1353">
            <v>0</v>
          </cell>
          <cell r="T1353">
            <v>0</v>
          </cell>
        </row>
        <row r="1357">
          <cell r="C1357">
            <v>139</v>
          </cell>
          <cell r="D1357">
            <v>114</v>
          </cell>
          <cell r="E1357">
            <v>25</v>
          </cell>
          <cell r="F1357">
            <v>16</v>
          </cell>
          <cell r="G1357">
            <v>0</v>
          </cell>
          <cell r="H1357">
            <v>1</v>
          </cell>
          <cell r="I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AB1357">
            <v>0</v>
          </cell>
        </row>
        <row r="1441">
          <cell r="C1441">
            <v>11</v>
          </cell>
          <cell r="D1441">
            <v>9</v>
          </cell>
          <cell r="E1441">
            <v>2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AB1441">
            <v>7</v>
          </cell>
        </row>
        <row r="1489">
          <cell r="C1489">
            <v>31</v>
          </cell>
          <cell r="D1489">
            <v>18</v>
          </cell>
          <cell r="E1489">
            <v>13</v>
          </cell>
          <cell r="F1489">
            <v>0</v>
          </cell>
          <cell r="G1489">
            <v>0</v>
          </cell>
          <cell r="H1489">
            <v>1</v>
          </cell>
          <cell r="I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AB1489">
            <v>0</v>
          </cell>
        </row>
        <row r="1574">
          <cell r="C1574">
            <v>1542</v>
          </cell>
          <cell r="D1574">
            <v>1434</v>
          </cell>
          <cell r="N1574">
            <v>1376</v>
          </cell>
          <cell r="O1574">
            <v>166</v>
          </cell>
          <cell r="P1574">
            <v>0</v>
          </cell>
          <cell r="Q1574">
            <v>0</v>
          </cell>
          <cell r="R1574">
            <v>0</v>
          </cell>
          <cell r="T1574">
            <v>0</v>
          </cell>
        </row>
        <row r="1592">
          <cell r="C1592">
            <v>4</v>
          </cell>
          <cell r="D1592">
            <v>4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AB1592">
            <v>2</v>
          </cell>
        </row>
        <row r="1597">
          <cell r="C1597">
            <v>47</v>
          </cell>
          <cell r="D1597">
            <v>25</v>
          </cell>
          <cell r="E1597">
            <v>22</v>
          </cell>
          <cell r="F1597">
            <v>1</v>
          </cell>
          <cell r="G1597">
            <v>0</v>
          </cell>
          <cell r="H1597">
            <v>1</v>
          </cell>
          <cell r="I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AB1597">
            <v>0</v>
          </cell>
        </row>
        <row r="1632">
          <cell r="E1632">
            <v>0</v>
          </cell>
        </row>
        <row r="1633">
          <cell r="C1633">
            <v>19</v>
          </cell>
          <cell r="D1633">
            <v>16</v>
          </cell>
          <cell r="E1633">
            <v>3</v>
          </cell>
        </row>
        <row r="1634">
          <cell r="C1634">
            <v>89</v>
          </cell>
          <cell r="D1634">
            <v>35</v>
          </cell>
          <cell r="E1634">
            <v>54</v>
          </cell>
        </row>
        <row r="1635">
          <cell r="E1635">
            <v>0</v>
          </cell>
        </row>
        <row r="1639">
          <cell r="C1639">
            <v>54</v>
          </cell>
          <cell r="D1639">
            <v>43</v>
          </cell>
          <cell r="E1639">
            <v>11</v>
          </cell>
          <cell r="F1639">
            <v>2</v>
          </cell>
          <cell r="G1639">
            <v>0</v>
          </cell>
          <cell r="H1639">
            <v>0</v>
          </cell>
          <cell r="I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AB1639">
            <v>6</v>
          </cell>
        </row>
        <row r="1640">
          <cell r="C1640">
            <v>1</v>
          </cell>
          <cell r="D1640">
            <v>1</v>
          </cell>
          <cell r="E1640">
            <v>0</v>
          </cell>
          <cell r="AB1640">
            <v>1</v>
          </cell>
        </row>
        <row r="1641">
          <cell r="E1641">
            <v>0</v>
          </cell>
          <cell r="AB1641">
            <v>0</v>
          </cell>
        </row>
        <row r="1642">
          <cell r="E1642">
            <v>0</v>
          </cell>
          <cell r="AB1642">
            <v>0</v>
          </cell>
        </row>
        <row r="1643">
          <cell r="E1643">
            <v>0</v>
          </cell>
          <cell r="AB1643">
            <v>0</v>
          </cell>
        </row>
        <row r="1644">
          <cell r="E1644">
            <v>0</v>
          </cell>
          <cell r="AB1644">
            <v>0</v>
          </cell>
        </row>
        <row r="1645">
          <cell r="E1645">
            <v>0</v>
          </cell>
          <cell r="AB1645">
            <v>0</v>
          </cell>
        </row>
        <row r="1646">
          <cell r="E1646">
            <v>0</v>
          </cell>
          <cell r="AB1646">
            <v>0</v>
          </cell>
        </row>
        <row r="1647">
          <cell r="E1647">
            <v>0</v>
          </cell>
        </row>
        <row r="1648">
          <cell r="E1648">
            <v>0</v>
          </cell>
          <cell r="AB1648">
            <v>0</v>
          </cell>
        </row>
        <row r="1649">
          <cell r="C1649">
            <v>3</v>
          </cell>
          <cell r="D1649">
            <v>3</v>
          </cell>
          <cell r="E1649">
            <v>0</v>
          </cell>
        </row>
        <row r="1650">
          <cell r="C1650">
            <v>4</v>
          </cell>
          <cell r="D1650">
            <v>4</v>
          </cell>
          <cell r="E1650">
            <v>0</v>
          </cell>
        </row>
        <row r="1651">
          <cell r="E1651">
            <v>0</v>
          </cell>
        </row>
        <row r="1652">
          <cell r="E1652">
            <v>0</v>
          </cell>
        </row>
        <row r="1653">
          <cell r="E1653">
            <v>0</v>
          </cell>
        </row>
        <row r="1654">
          <cell r="E1654">
            <v>0</v>
          </cell>
        </row>
        <row r="1655">
          <cell r="E1655">
            <v>0</v>
          </cell>
        </row>
        <row r="1656">
          <cell r="E1656">
            <v>0</v>
          </cell>
        </row>
        <row r="1657">
          <cell r="E1657">
            <v>0</v>
          </cell>
        </row>
        <row r="1658">
          <cell r="E1658">
            <v>0</v>
          </cell>
          <cell r="AB1658">
            <v>0</v>
          </cell>
        </row>
        <row r="1659">
          <cell r="E1659">
            <v>0</v>
          </cell>
          <cell r="AB1659">
            <v>0</v>
          </cell>
        </row>
        <row r="1660">
          <cell r="E1660">
            <v>0</v>
          </cell>
        </row>
        <row r="1661">
          <cell r="E1661">
            <v>0</v>
          </cell>
        </row>
        <row r="1662">
          <cell r="E1662">
            <v>0</v>
          </cell>
        </row>
        <row r="1663">
          <cell r="E1663">
            <v>0</v>
          </cell>
        </row>
        <row r="1664">
          <cell r="E1664">
            <v>0</v>
          </cell>
        </row>
        <row r="1665">
          <cell r="E1665">
            <v>0</v>
          </cell>
        </row>
        <row r="1666">
          <cell r="E1666">
            <v>0</v>
          </cell>
        </row>
        <row r="1667">
          <cell r="E1667">
            <v>0</v>
          </cell>
        </row>
        <row r="1668">
          <cell r="E1668">
            <v>0</v>
          </cell>
        </row>
        <row r="1669">
          <cell r="E1669">
            <v>0</v>
          </cell>
        </row>
        <row r="1670">
          <cell r="E1670">
            <v>0</v>
          </cell>
        </row>
        <row r="1671">
          <cell r="E1671">
            <v>0</v>
          </cell>
          <cell r="AB1671">
            <v>0</v>
          </cell>
        </row>
        <row r="1672">
          <cell r="E1672">
            <v>0</v>
          </cell>
        </row>
        <row r="1673">
          <cell r="E1673">
            <v>0</v>
          </cell>
          <cell r="AB1673">
            <v>0</v>
          </cell>
        </row>
        <row r="1674">
          <cell r="E1674">
            <v>0</v>
          </cell>
          <cell r="AB1674">
            <v>0</v>
          </cell>
        </row>
        <row r="1675">
          <cell r="E1675">
            <v>0</v>
          </cell>
          <cell r="AB1675">
            <v>0</v>
          </cell>
        </row>
        <row r="1676">
          <cell r="C1676">
            <v>1</v>
          </cell>
          <cell r="D1676">
            <v>1</v>
          </cell>
          <cell r="E1676">
            <v>0</v>
          </cell>
          <cell r="AB1676">
            <v>1</v>
          </cell>
        </row>
        <row r="1677">
          <cell r="E1677">
            <v>0</v>
          </cell>
        </row>
        <row r="1678">
          <cell r="E1678">
            <v>0</v>
          </cell>
        </row>
        <row r="1679">
          <cell r="E1679">
            <v>0</v>
          </cell>
        </row>
        <row r="1680">
          <cell r="E1680">
            <v>0</v>
          </cell>
        </row>
        <row r="1681">
          <cell r="E1681">
            <v>0</v>
          </cell>
        </row>
        <row r="1682">
          <cell r="E1682">
            <v>0</v>
          </cell>
        </row>
        <row r="1683">
          <cell r="E1683">
            <v>0</v>
          </cell>
          <cell r="F1683">
            <v>1</v>
          </cell>
        </row>
        <row r="1684">
          <cell r="E1684">
            <v>0</v>
          </cell>
        </row>
        <row r="1685">
          <cell r="C1685">
            <v>1</v>
          </cell>
          <cell r="D1685">
            <v>1</v>
          </cell>
          <cell r="E1685">
            <v>0</v>
          </cell>
        </row>
        <row r="1686">
          <cell r="E1686">
            <v>0</v>
          </cell>
        </row>
        <row r="1687">
          <cell r="E1687">
            <v>0</v>
          </cell>
        </row>
        <row r="1688">
          <cell r="E1688">
            <v>0</v>
          </cell>
        </row>
        <row r="1689">
          <cell r="E1689">
            <v>0</v>
          </cell>
        </row>
        <row r="1690">
          <cell r="E1690">
            <v>0</v>
          </cell>
        </row>
        <row r="1691">
          <cell r="E1691">
            <v>0</v>
          </cell>
        </row>
        <row r="1692">
          <cell r="C1692">
            <v>1</v>
          </cell>
          <cell r="D1692">
            <v>1</v>
          </cell>
          <cell r="E1692">
            <v>0</v>
          </cell>
        </row>
        <row r="1693">
          <cell r="C1693">
            <v>1</v>
          </cell>
          <cell r="E1693">
            <v>1</v>
          </cell>
        </row>
        <row r="1694">
          <cell r="E1694">
            <v>0</v>
          </cell>
        </row>
        <row r="1695">
          <cell r="E1695">
            <v>0</v>
          </cell>
        </row>
        <row r="1696">
          <cell r="E1696">
            <v>0</v>
          </cell>
        </row>
        <row r="1697">
          <cell r="E1697">
            <v>0</v>
          </cell>
        </row>
        <row r="1698">
          <cell r="E1698">
            <v>0</v>
          </cell>
        </row>
        <row r="1699">
          <cell r="E1699">
            <v>0</v>
          </cell>
        </row>
        <row r="1700">
          <cell r="E1700">
            <v>0</v>
          </cell>
        </row>
        <row r="1701">
          <cell r="E1701">
            <v>0</v>
          </cell>
        </row>
        <row r="1702">
          <cell r="E1702">
            <v>0</v>
          </cell>
        </row>
        <row r="1703">
          <cell r="E1703">
            <v>0</v>
          </cell>
        </row>
        <row r="1704">
          <cell r="E1704">
            <v>0</v>
          </cell>
        </row>
        <row r="1705">
          <cell r="E1705">
            <v>0</v>
          </cell>
        </row>
        <row r="1706">
          <cell r="E1706">
            <v>0</v>
          </cell>
        </row>
        <row r="1707">
          <cell r="E1707">
            <v>0</v>
          </cell>
        </row>
        <row r="1708">
          <cell r="E1708">
            <v>0</v>
          </cell>
        </row>
        <row r="1709">
          <cell r="E1709">
            <v>0</v>
          </cell>
        </row>
        <row r="1710">
          <cell r="E1710">
            <v>0</v>
          </cell>
        </row>
        <row r="1711">
          <cell r="C1711">
            <v>1</v>
          </cell>
          <cell r="D1711">
            <v>1</v>
          </cell>
          <cell r="E1711">
            <v>0</v>
          </cell>
        </row>
        <row r="1712">
          <cell r="E1712">
            <v>0</v>
          </cell>
        </row>
        <row r="1713">
          <cell r="E1713">
            <v>0</v>
          </cell>
        </row>
        <row r="1714">
          <cell r="E1714">
            <v>0</v>
          </cell>
        </row>
        <row r="1715">
          <cell r="E1715">
            <v>0</v>
          </cell>
        </row>
        <row r="1716">
          <cell r="E1716">
            <v>0</v>
          </cell>
        </row>
        <row r="1717">
          <cell r="E1717">
            <v>0</v>
          </cell>
        </row>
        <row r="1718">
          <cell r="E1718">
            <v>0</v>
          </cell>
        </row>
        <row r="1719">
          <cell r="E1719">
            <v>0</v>
          </cell>
        </row>
        <row r="1720">
          <cell r="E1720">
            <v>0</v>
          </cell>
        </row>
        <row r="1721">
          <cell r="C1721">
            <v>1</v>
          </cell>
          <cell r="D1721">
            <v>1</v>
          </cell>
          <cell r="E1721">
            <v>0</v>
          </cell>
        </row>
        <row r="1722">
          <cell r="E1722">
            <v>0</v>
          </cell>
        </row>
        <row r="1723">
          <cell r="C1723">
            <v>2</v>
          </cell>
          <cell r="D1723">
            <v>1</v>
          </cell>
          <cell r="E1723">
            <v>1</v>
          </cell>
        </row>
        <row r="1724">
          <cell r="E1724">
            <v>0</v>
          </cell>
        </row>
        <row r="1725">
          <cell r="E1725">
            <v>0</v>
          </cell>
        </row>
        <row r="1726">
          <cell r="C1726">
            <v>1</v>
          </cell>
          <cell r="D1726">
            <v>1</v>
          </cell>
          <cell r="E1726">
            <v>0</v>
          </cell>
          <cell r="AB1726">
            <v>1</v>
          </cell>
        </row>
        <row r="1727">
          <cell r="C1727">
            <v>1</v>
          </cell>
          <cell r="D1727">
            <v>1</v>
          </cell>
          <cell r="E1727">
            <v>0</v>
          </cell>
        </row>
        <row r="1728">
          <cell r="E1728">
            <v>0</v>
          </cell>
          <cell r="AB1728">
            <v>0</v>
          </cell>
        </row>
        <row r="1729">
          <cell r="E1729">
            <v>0</v>
          </cell>
        </row>
        <row r="1730">
          <cell r="E1730">
            <v>0</v>
          </cell>
        </row>
        <row r="1731">
          <cell r="E1731">
            <v>0</v>
          </cell>
          <cell r="AB1731">
            <v>0</v>
          </cell>
        </row>
        <row r="1732">
          <cell r="C1732">
            <v>1</v>
          </cell>
          <cell r="D1732">
            <v>1</v>
          </cell>
          <cell r="E1732">
            <v>0</v>
          </cell>
          <cell r="AB1732">
            <v>1</v>
          </cell>
        </row>
        <row r="1733">
          <cell r="C1733">
            <v>1</v>
          </cell>
          <cell r="D1733">
            <v>1</v>
          </cell>
          <cell r="E1733">
            <v>0</v>
          </cell>
          <cell r="F1733">
            <v>1</v>
          </cell>
          <cell r="AB1733">
            <v>2</v>
          </cell>
        </row>
        <row r="1734">
          <cell r="E1734">
            <v>0</v>
          </cell>
        </row>
        <row r="1735">
          <cell r="E1735">
            <v>0</v>
          </cell>
        </row>
        <row r="1736">
          <cell r="E1736">
            <v>0</v>
          </cell>
        </row>
        <row r="1737">
          <cell r="E1737">
            <v>0</v>
          </cell>
          <cell r="AB1737">
            <v>0</v>
          </cell>
        </row>
        <row r="1738">
          <cell r="E1738">
            <v>0</v>
          </cell>
          <cell r="AB1738">
            <v>0</v>
          </cell>
        </row>
        <row r="1739">
          <cell r="E1739">
            <v>0</v>
          </cell>
        </row>
        <row r="1740">
          <cell r="E1740">
            <v>0</v>
          </cell>
        </row>
        <row r="1741">
          <cell r="E1741">
            <v>0</v>
          </cell>
        </row>
        <row r="1742">
          <cell r="E1742">
            <v>0</v>
          </cell>
        </row>
        <row r="1743">
          <cell r="E1743">
            <v>0</v>
          </cell>
        </row>
        <row r="1744">
          <cell r="E1744">
            <v>0</v>
          </cell>
        </row>
        <row r="1745">
          <cell r="C1745">
            <v>2</v>
          </cell>
          <cell r="D1745">
            <v>2</v>
          </cell>
          <cell r="E1745">
            <v>0</v>
          </cell>
        </row>
        <row r="1746">
          <cell r="E1746">
            <v>0</v>
          </cell>
        </row>
        <row r="1747">
          <cell r="E1747">
            <v>0</v>
          </cell>
          <cell r="AB1747">
            <v>0</v>
          </cell>
        </row>
        <row r="1748">
          <cell r="E1748">
            <v>0</v>
          </cell>
        </row>
        <row r="1749">
          <cell r="E1749">
            <v>0</v>
          </cell>
        </row>
        <row r="1750">
          <cell r="E1750">
            <v>0</v>
          </cell>
        </row>
        <row r="1751">
          <cell r="E1751">
            <v>0</v>
          </cell>
        </row>
        <row r="1752">
          <cell r="E1752">
            <v>0</v>
          </cell>
        </row>
        <row r="1753">
          <cell r="E1753">
            <v>0</v>
          </cell>
        </row>
        <row r="1754">
          <cell r="E1754">
            <v>0</v>
          </cell>
        </row>
        <row r="1755">
          <cell r="E1755">
            <v>0</v>
          </cell>
        </row>
        <row r="1756">
          <cell r="E1756">
            <v>0</v>
          </cell>
        </row>
        <row r="1757">
          <cell r="E1757">
            <v>0</v>
          </cell>
        </row>
        <row r="1758">
          <cell r="E1758">
            <v>0</v>
          </cell>
        </row>
        <row r="1759">
          <cell r="E1759">
            <v>0</v>
          </cell>
        </row>
        <row r="1760">
          <cell r="E1760">
            <v>0</v>
          </cell>
        </row>
        <row r="1761">
          <cell r="E1761">
            <v>0</v>
          </cell>
        </row>
        <row r="1762">
          <cell r="E1762">
            <v>0</v>
          </cell>
        </row>
        <row r="1763">
          <cell r="E1763">
            <v>0</v>
          </cell>
        </row>
        <row r="1764">
          <cell r="E1764">
            <v>0</v>
          </cell>
        </row>
        <row r="1765">
          <cell r="E1765">
            <v>0</v>
          </cell>
        </row>
        <row r="1766">
          <cell r="E1766">
            <v>0</v>
          </cell>
        </row>
        <row r="1767">
          <cell r="E1767">
            <v>0</v>
          </cell>
        </row>
        <row r="1768">
          <cell r="C1768">
            <v>1</v>
          </cell>
          <cell r="D1768">
            <v>1</v>
          </cell>
          <cell r="E1768">
            <v>0</v>
          </cell>
        </row>
        <row r="1769">
          <cell r="E1769">
            <v>0</v>
          </cell>
        </row>
        <row r="1770">
          <cell r="E1770">
            <v>0</v>
          </cell>
        </row>
        <row r="1771">
          <cell r="E1771">
            <v>0</v>
          </cell>
        </row>
        <row r="1772">
          <cell r="E1772">
            <v>0</v>
          </cell>
        </row>
        <row r="1773">
          <cell r="C1773">
            <v>3</v>
          </cell>
          <cell r="D1773">
            <v>3</v>
          </cell>
          <cell r="E1773">
            <v>0</v>
          </cell>
        </row>
        <row r="1774">
          <cell r="E1774">
            <v>0</v>
          </cell>
        </row>
        <row r="1775">
          <cell r="E1775">
            <v>0</v>
          </cell>
        </row>
        <row r="1776">
          <cell r="E1776">
            <v>0</v>
          </cell>
        </row>
        <row r="1777">
          <cell r="E1777">
            <v>0</v>
          </cell>
        </row>
        <row r="1778">
          <cell r="E1778">
            <v>0</v>
          </cell>
        </row>
        <row r="1779">
          <cell r="E1779">
            <v>0</v>
          </cell>
        </row>
        <row r="1780">
          <cell r="E1780">
            <v>0</v>
          </cell>
        </row>
        <row r="1781">
          <cell r="E1781">
            <v>0</v>
          </cell>
        </row>
        <row r="1782">
          <cell r="E1782">
            <v>0</v>
          </cell>
        </row>
        <row r="1783">
          <cell r="E1783">
            <v>0</v>
          </cell>
        </row>
        <row r="1784">
          <cell r="C1784">
            <v>1</v>
          </cell>
          <cell r="D1784">
            <v>1</v>
          </cell>
          <cell r="E1784">
            <v>0</v>
          </cell>
        </row>
        <row r="1785">
          <cell r="E1785">
            <v>0</v>
          </cell>
        </row>
        <row r="1786">
          <cell r="C1786">
            <v>1</v>
          </cell>
          <cell r="E1786">
            <v>1</v>
          </cell>
        </row>
        <row r="1787">
          <cell r="E1787">
            <v>0</v>
          </cell>
        </row>
        <row r="1788">
          <cell r="E1788">
            <v>0</v>
          </cell>
        </row>
        <row r="1789">
          <cell r="E1789">
            <v>0</v>
          </cell>
        </row>
        <row r="1790">
          <cell r="E1790">
            <v>0</v>
          </cell>
        </row>
        <row r="1791">
          <cell r="E1791">
            <v>0</v>
          </cell>
        </row>
        <row r="1792">
          <cell r="E1792">
            <v>0</v>
          </cell>
        </row>
        <row r="1793">
          <cell r="E1793">
            <v>0</v>
          </cell>
        </row>
        <row r="1794">
          <cell r="E1794">
            <v>0</v>
          </cell>
        </row>
        <row r="1795">
          <cell r="E1795">
            <v>0</v>
          </cell>
        </row>
        <row r="1796">
          <cell r="E1796">
            <v>0</v>
          </cell>
        </row>
        <row r="1797">
          <cell r="C1797">
            <v>1</v>
          </cell>
          <cell r="D1797">
            <v>1</v>
          </cell>
          <cell r="E1797">
            <v>0</v>
          </cell>
        </row>
        <row r="1798">
          <cell r="E1798">
            <v>0</v>
          </cell>
        </row>
        <row r="1799">
          <cell r="E1799">
            <v>0</v>
          </cell>
        </row>
        <row r="1800">
          <cell r="E1800">
            <v>0</v>
          </cell>
        </row>
        <row r="1801">
          <cell r="C1801">
            <v>2</v>
          </cell>
          <cell r="E1801">
            <v>2</v>
          </cell>
        </row>
        <row r="1802">
          <cell r="E1802">
            <v>0</v>
          </cell>
          <cell r="AB1802">
            <v>0</v>
          </cell>
        </row>
        <row r="1803">
          <cell r="E1803">
            <v>0</v>
          </cell>
        </row>
        <row r="1804">
          <cell r="E1804">
            <v>0</v>
          </cell>
        </row>
        <row r="1805">
          <cell r="E1805">
            <v>0</v>
          </cell>
        </row>
        <row r="1806">
          <cell r="C1806">
            <v>1</v>
          </cell>
          <cell r="D1806">
            <v>1</v>
          </cell>
          <cell r="E1806">
            <v>0</v>
          </cell>
        </row>
        <row r="1807">
          <cell r="E1807">
            <v>0</v>
          </cell>
        </row>
        <row r="1808">
          <cell r="E1808">
            <v>0</v>
          </cell>
        </row>
        <row r="1809">
          <cell r="C1809">
            <v>3</v>
          </cell>
          <cell r="D1809">
            <v>2</v>
          </cell>
          <cell r="E1809">
            <v>1</v>
          </cell>
        </row>
        <row r="1810">
          <cell r="E1810">
            <v>0</v>
          </cell>
        </row>
        <row r="1811">
          <cell r="E1811">
            <v>0</v>
          </cell>
        </row>
        <row r="1812">
          <cell r="E1812">
            <v>0</v>
          </cell>
        </row>
        <row r="1813">
          <cell r="E1813">
            <v>0</v>
          </cell>
        </row>
        <row r="1814">
          <cell r="E1814">
            <v>0</v>
          </cell>
        </row>
        <row r="1815">
          <cell r="E1815">
            <v>0</v>
          </cell>
        </row>
        <row r="1816">
          <cell r="E1816">
            <v>0</v>
          </cell>
        </row>
        <row r="1817">
          <cell r="E1817">
            <v>0</v>
          </cell>
        </row>
        <row r="1818">
          <cell r="E1818">
            <v>0</v>
          </cell>
        </row>
        <row r="1819">
          <cell r="E1819">
            <v>0</v>
          </cell>
        </row>
        <row r="1820">
          <cell r="E1820">
            <v>0</v>
          </cell>
        </row>
        <row r="1821">
          <cell r="C1821">
            <v>4</v>
          </cell>
          <cell r="D1821">
            <v>3</v>
          </cell>
          <cell r="E1821">
            <v>1</v>
          </cell>
        </row>
        <row r="1822">
          <cell r="E1822">
            <v>0</v>
          </cell>
        </row>
        <row r="1823">
          <cell r="C1823">
            <v>3</v>
          </cell>
          <cell r="D1823">
            <v>1</v>
          </cell>
          <cell r="E1823">
            <v>2</v>
          </cell>
        </row>
        <row r="1824">
          <cell r="E1824">
            <v>0</v>
          </cell>
        </row>
        <row r="1825">
          <cell r="E1825">
            <v>0</v>
          </cell>
        </row>
        <row r="1826">
          <cell r="E1826">
            <v>0</v>
          </cell>
        </row>
        <row r="1827">
          <cell r="C1827">
            <v>1</v>
          </cell>
          <cell r="D1827">
            <v>1</v>
          </cell>
          <cell r="E1827">
            <v>0</v>
          </cell>
        </row>
        <row r="1828">
          <cell r="E1828">
            <v>0</v>
          </cell>
        </row>
        <row r="1829">
          <cell r="E1829">
            <v>0</v>
          </cell>
        </row>
        <row r="1830">
          <cell r="E1830">
            <v>0</v>
          </cell>
        </row>
        <row r="1831">
          <cell r="E1831">
            <v>0</v>
          </cell>
        </row>
        <row r="1832">
          <cell r="E1832">
            <v>0</v>
          </cell>
        </row>
        <row r="1833">
          <cell r="C1833">
            <v>2</v>
          </cell>
          <cell r="D1833">
            <v>1</v>
          </cell>
          <cell r="E1833">
            <v>1</v>
          </cell>
        </row>
        <row r="1834">
          <cell r="C1834">
            <v>4</v>
          </cell>
          <cell r="D1834">
            <v>3</v>
          </cell>
          <cell r="E1834">
            <v>1</v>
          </cell>
        </row>
        <row r="1835">
          <cell r="E1835">
            <v>0</v>
          </cell>
        </row>
        <row r="1836">
          <cell r="E1836">
            <v>0</v>
          </cell>
        </row>
        <row r="1837">
          <cell r="C1837">
            <v>5</v>
          </cell>
          <cell r="D1837">
            <v>5</v>
          </cell>
          <cell r="E1837">
            <v>0</v>
          </cell>
        </row>
        <row r="1838">
          <cell r="E1838">
            <v>0</v>
          </cell>
        </row>
        <row r="1839">
          <cell r="E1839">
            <v>0</v>
          </cell>
        </row>
        <row r="1840">
          <cell r="E1840">
            <v>0</v>
          </cell>
        </row>
        <row r="1841">
          <cell r="E1841">
            <v>0</v>
          </cell>
        </row>
        <row r="1842">
          <cell r="E1842">
            <v>0</v>
          </cell>
        </row>
        <row r="1843">
          <cell r="E1843">
            <v>0</v>
          </cell>
        </row>
        <row r="1844">
          <cell r="E1844">
            <v>0</v>
          </cell>
        </row>
        <row r="1845">
          <cell r="C1845">
            <v>2</v>
          </cell>
          <cell r="D1845">
            <v>2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AB1845">
            <v>0</v>
          </cell>
        </row>
        <row r="1849">
          <cell r="C1849">
            <v>30</v>
          </cell>
          <cell r="D1849">
            <v>24</v>
          </cell>
          <cell r="N1849">
            <v>16</v>
          </cell>
          <cell r="P1849">
            <v>14</v>
          </cell>
          <cell r="Q1849">
            <v>0</v>
          </cell>
          <cell r="R1849">
            <v>0</v>
          </cell>
          <cell r="T1849">
            <v>0</v>
          </cell>
        </row>
        <row r="1861">
          <cell r="C1861">
            <v>58</v>
          </cell>
          <cell r="D1861">
            <v>44</v>
          </cell>
        </row>
        <row r="1890">
          <cell r="C1890">
            <v>4</v>
          </cell>
          <cell r="D1890">
            <v>4</v>
          </cell>
          <cell r="E1890">
            <v>0</v>
          </cell>
          <cell r="AB1890">
            <v>4</v>
          </cell>
        </row>
        <row r="1914">
          <cell r="C1914">
            <v>41</v>
          </cell>
          <cell r="D1914">
            <v>41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AB1914">
            <v>33</v>
          </cell>
        </row>
        <row r="1935">
          <cell r="E1935">
            <v>0</v>
          </cell>
          <cell r="AB1935">
            <v>0</v>
          </cell>
        </row>
        <row r="1936">
          <cell r="C1936">
            <v>1</v>
          </cell>
          <cell r="D1936">
            <v>1</v>
          </cell>
          <cell r="E1936">
            <v>0</v>
          </cell>
          <cell r="AB1936">
            <v>1</v>
          </cell>
        </row>
      </sheetData>
      <sheetData sheetId="4"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79">
          <cell r="C79">
            <v>475</v>
          </cell>
          <cell r="D79">
            <v>0</v>
          </cell>
          <cell r="E79">
            <v>446</v>
          </cell>
          <cell r="F79">
            <v>29</v>
          </cell>
          <cell r="G79">
            <v>0</v>
          </cell>
          <cell r="H79">
            <v>0</v>
          </cell>
        </row>
        <row r="119">
          <cell r="C119">
            <v>212</v>
          </cell>
          <cell r="D119">
            <v>1</v>
          </cell>
          <cell r="E119">
            <v>197</v>
          </cell>
          <cell r="F119">
            <v>14</v>
          </cell>
          <cell r="G119">
            <v>0</v>
          </cell>
          <cell r="H119">
            <v>0</v>
          </cell>
        </row>
        <row r="161">
          <cell r="C161">
            <v>2</v>
          </cell>
          <cell r="D161">
            <v>2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78">
          <cell r="C178">
            <v>962</v>
          </cell>
          <cell r="D178">
            <v>225</v>
          </cell>
          <cell r="E178">
            <v>36</v>
          </cell>
          <cell r="F178">
            <v>701</v>
          </cell>
          <cell r="G178">
            <v>0</v>
          </cell>
          <cell r="H178">
            <v>0</v>
          </cell>
        </row>
        <row r="249">
          <cell r="C249">
            <v>55</v>
          </cell>
          <cell r="D249">
            <v>14</v>
          </cell>
          <cell r="E249">
            <v>20</v>
          </cell>
          <cell r="F249">
            <v>21</v>
          </cell>
          <cell r="G249">
            <v>0</v>
          </cell>
          <cell r="H249">
            <v>0</v>
          </cell>
        </row>
        <row r="289">
          <cell r="C289">
            <v>91</v>
          </cell>
          <cell r="D289">
            <v>18</v>
          </cell>
          <cell r="E289">
            <v>5</v>
          </cell>
          <cell r="F289">
            <v>68</v>
          </cell>
          <cell r="G289">
            <v>0</v>
          </cell>
          <cell r="H289">
            <v>0</v>
          </cell>
        </row>
        <row r="312">
          <cell r="C312">
            <v>56</v>
          </cell>
          <cell r="D312">
            <v>0</v>
          </cell>
          <cell r="E312">
            <v>55</v>
          </cell>
          <cell r="F312">
            <v>1</v>
          </cell>
          <cell r="G312">
            <v>0</v>
          </cell>
          <cell r="H312">
            <v>0</v>
          </cell>
        </row>
        <row r="330">
          <cell r="C330">
            <v>1228</v>
          </cell>
          <cell r="D330">
            <v>7</v>
          </cell>
          <cell r="E330">
            <v>1221</v>
          </cell>
          <cell r="F330">
            <v>0</v>
          </cell>
          <cell r="G330">
            <v>0</v>
          </cell>
          <cell r="H330">
            <v>0</v>
          </cell>
        </row>
        <row r="383">
          <cell r="C383">
            <v>0</v>
          </cell>
        </row>
      </sheetData>
      <sheetData sheetId="5">
        <row r="83">
          <cell r="C83">
            <v>0</v>
          </cell>
        </row>
        <row r="174">
          <cell r="C174">
            <v>0</v>
          </cell>
        </row>
        <row r="243">
          <cell r="C243">
            <v>0</v>
          </cell>
        </row>
        <row r="289">
          <cell r="C289">
            <v>0</v>
          </cell>
        </row>
        <row r="295">
          <cell r="C295">
            <v>0</v>
          </cell>
        </row>
        <row r="362">
          <cell r="C362">
            <v>0</v>
          </cell>
        </row>
        <row r="405">
          <cell r="C405">
            <v>0</v>
          </cell>
        </row>
        <row r="428">
          <cell r="C428">
            <v>0</v>
          </cell>
        </row>
        <row r="446">
          <cell r="C446">
            <v>0</v>
          </cell>
        </row>
        <row r="456">
          <cell r="C456">
            <v>0</v>
          </cell>
        </row>
        <row r="500">
          <cell r="C500">
            <v>0</v>
          </cell>
        </row>
        <row r="535">
          <cell r="C535">
            <v>0</v>
          </cell>
        </row>
        <row r="590">
          <cell r="C590">
            <v>0</v>
          </cell>
        </row>
        <row r="615">
          <cell r="C615">
            <v>0</v>
          </cell>
        </row>
        <row r="633">
          <cell r="C633">
            <v>0</v>
          </cell>
        </row>
        <row r="654">
          <cell r="C654">
            <v>0</v>
          </cell>
        </row>
        <row r="674">
          <cell r="C674">
            <v>0</v>
          </cell>
        </row>
        <row r="678">
          <cell r="C678">
            <v>0</v>
          </cell>
        </row>
        <row r="681">
          <cell r="C681">
            <v>0</v>
          </cell>
        </row>
        <row r="687">
          <cell r="C687">
            <v>0</v>
          </cell>
        </row>
        <row r="695">
          <cell r="C695">
            <v>0</v>
          </cell>
        </row>
        <row r="701">
          <cell r="C701">
            <v>0</v>
          </cell>
        </row>
        <row r="704">
          <cell r="C704">
            <v>0</v>
          </cell>
        </row>
        <row r="707">
          <cell r="C707">
            <v>0</v>
          </cell>
        </row>
        <row r="710">
          <cell r="C710">
            <v>0</v>
          </cell>
        </row>
        <row r="717">
          <cell r="C717">
            <v>0</v>
          </cell>
        </row>
        <row r="719">
          <cell r="C719">
            <v>0</v>
          </cell>
        </row>
        <row r="722">
          <cell r="C722">
            <v>0</v>
          </cell>
        </row>
        <row r="729">
          <cell r="C729">
            <v>0</v>
          </cell>
        </row>
        <row r="732">
          <cell r="C732">
            <v>0</v>
          </cell>
        </row>
        <row r="749">
          <cell r="C749">
            <v>0</v>
          </cell>
        </row>
        <row r="766">
          <cell r="C766">
            <v>0</v>
          </cell>
        </row>
        <row r="785">
          <cell r="C785">
            <v>0</v>
          </cell>
        </row>
        <row r="806">
          <cell r="C806">
            <v>0</v>
          </cell>
        </row>
        <row r="813">
          <cell r="C813">
            <v>0</v>
          </cell>
        </row>
        <row r="884">
          <cell r="C884">
            <v>0</v>
          </cell>
        </row>
        <row r="963">
          <cell r="C963">
            <v>0</v>
          </cell>
        </row>
        <row r="1039">
          <cell r="C1039">
            <v>0</v>
          </cell>
        </row>
        <row r="1100">
          <cell r="C1100">
            <v>0</v>
          </cell>
        </row>
        <row r="1168">
          <cell r="C1168">
            <v>0</v>
          </cell>
        </row>
        <row r="1198">
          <cell r="C1198">
            <v>0</v>
          </cell>
        </row>
        <row r="1223">
          <cell r="C1223">
            <v>0</v>
          </cell>
        </row>
        <row r="1289">
          <cell r="C1289">
            <v>0</v>
          </cell>
        </row>
        <row r="1355">
          <cell r="C1355">
            <v>0</v>
          </cell>
        </row>
        <row r="1359">
          <cell r="C1359">
            <v>0</v>
          </cell>
        </row>
        <row r="1443">
          <cell r="C1443">
            <v>0</v>
          </cell>
        </row>
        <row r="1491">
          <cell r="C1491">
            <v>0</v>
          </cell>
        </row>
        <row r="1576">
          <cell r="C1576">
            <v>0</v>
          </cell>
        </row>
        <row r="1594">
          <cell r="C1594">
            <v>0</v>
          </cell>
        </row>
        <row r="1599">
          <cell r="C1599">
            <v>0</v>
          </cell>
        </row>
        <row r="1641">
          <cell r="C1641">
            <v>0</v>
          </cell>
        </row>
        <row r="1847">
          <cell r="C1847">
            <v>0</v>
          </cell>
        </row>
        <row r="1851">
          <cell r="C1851">
            <v>0</v>
          </cell>
        </row>
        <row r="1916">
          <cell r="C1916">
            <v>0</v>
          </cell>
        </row>
        <row r="1990">
          <cell r="C1990">
            <v>0</v>
          </cell>
        </row>
        <row r="2025">
          <cell r="C2025">
            <v>0</v>
          </cell>
        </row>
        <row r="2064">
          <cell r="C2064">
            <v>0</v>
          </cell>
        </row>
        <row r="2121">
          <cell r="C2121">
            <v>0</v>
          </cell>
        </row>
        <row r="2191">
          <cell r="C2191">
            <v>0</v>
          </cell>
        </row>
        <row r="2230">
          <cell r="C2230">
            <v>0</v>
          </cell>
        </row>
        <row r="2252">
          <cell r="C2252">
            <v>0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DE LINARES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MARZO</v>
          </cell>
          <cell r="C6">
            <v>0</v>
          </cell>
          <cell r="D6">
            <v>3</v>
          </cell>
        </row>
        <row r="7">
          <cell r="B7">
            <v>2013</v>
          </cell>
        </row>
      </sheetData>
      <sheetData sheetId="1"/>
      <sheetData sheetId="2"/>
      <sheetData sheetId="3">
        <row r="48">
          <cell r="C48">
            <v>552</v>
          </cell>
          <cell r="D48">
            <v>526</v>
          </cell>
        </row>
        <row r="50">
          <cell r="C50">
            <v>45</v>
          </cell>
          <cell r="D50">
            <v>45</v>
          </cell>
        </row>
        <row r="51">
          <cell r="C51">
            <v>89</v>
          </cell>
          <cell r="D51">
            <v>87</v>
          </cell>
        </row>
        <row r="83">
          <cell r="C83">
            <v>23198</v>
          </cell>
          <cell r="D83">
            <v>22859</v>
          </cell>
          <cell r="N83">
            <v>8784</v>
          </cell>
          <cell r="O83">
            <v>5719</v>
          </cell>
          <cell r="P83">
            <v>8695</v>
          </cell>
          <cell r="Q83">
            <v>0</v>
          </cell>
          <cell r="R83">
            <v>0</v>
          </cell>
          <cell r="T83">
            <v>0</v>
          </cell>
        </row>
        <row r="174">
          <cell r="C174">
            <v>28351</v>
          </cell>
          <cell r="D174">
            <v>27939</v>
          </cell>
          <cell r="N174">
            <v>12032</v>
          </cell>
          <cell r="O174">
            <v>9154</v>
          </cell>
          <cell r="P174">
            <v>7165</v>
          </cell>
          <cell r="Q174">
            <v>0</v>
          </cell>
          <cell r="R174">
            <v>0</v>
          </cell>
          <cell r="T174">
            <v>0</v>
          </cell>
        </row>
        <row r="243">
          <cell r="C243">
            <v>1259</v>
          </cell>
          <cell r="D243">
            <v>1237</v>
          </cell>
          <cell r="N243">
            <v>122</v>
          </cell>
          <cell r="O243">
            <v>1130</v>
          </cell>
          <cell r="P243">
            <v>7</v>
          </cell>
          <cell r="Q243">
            <v>0</v>
          </cell>
          <cell r="R243">
            <v>0</v>
          </cell>
          <cell r="T243">
            <v>0</v>
          </cell>
        </row>
        <row r="289">
          <cell r="C289">
            <v>0</v>
          </cell>
          <cell r="D289">
            <v>0</v>
          </cell>
          <cell r="Q289">
            <v>0</v>
          </cell>
          <cell r="R289">
            <v>0</v>
          </cell>
          <cell r="T289">
            <v>0</v>
          </cell>
        </row>
        <row r="295">
          <cell r="C295">
            <v>1402</v>
          </cell>
          <cell r="D295">
            <v>1369</v>
          </cell>
          <cell r="N295">
            <v>928</v>
          </cell>
          <cell r="O295">
            <v>365</v>
          </cell>
          <cell r="P295">
            <v>109</v>
          </cell>
          <cell r="Q295">
            <v>0</v>
          </cell>
          <cell r="R295">
            <v>0</v>
          </cell>
          <cell r="T295">
            <v>0</v>
          </cell>
        </row>
        <row r="362">
          <cell r="C362">
            <v>4548</v>
          </cell>
          <cell r="D362">
            <v>4536</v>
          </cell>
          <cell r="N362">
            <v>1181</v>
          </cell>
          <cell r="O362">
            <v>3280</v>
          </cell>
          <cell r="P362">
            <v>87</v>
          </cell>
          <cell r="Q362">
            <v>0</v>
          </cell>
          <cell r="R362">
            <v>0</v>
          </cell>
          <cell r="T362">
            <v>0</v>
          </cell>
        </row>
        <row r="405">
          <cell r="C405">
            <v>84</v>
          </cell>
          <cell r="D405">
            <v>84</v>
          </cell>
          <cell r="N405">
            <v>3</v>
          </cell>
          <cell r="O405">
            <v>81</v>
          </cell>
          <cell r="Q405">
            <v>0</v>
          </cell>
          <cell r="R405">
            <v>0</v>
          </cell>
          <cell r="T405">
            <v>0</v>
          </cell>
        </row>
        <row r="428">
          <cell r="C428">
            <v>595</v>
          </cell>
          <cell r="D428">
            <v>595</v>
          </cell>
          <cell r="N428">
            <v>171</v>
          </cell>
          <cell r="O428">
            <v>403</v>
          </cell>
          <cell r="P428">
            <v>21</v>
          </cell>
          <cell r="Q428">
            <v>0</v>
          </cell>
          <cell r="R428">
            <v>0</v>
          </cell>
          <cell r="T428">
            <v>0</v>
          </cell>
        </row>
        <row r="446">
          <cell r="C446">
            <v>0</v>
          </cell>
          <cell r="D446">
            <v>0</v>
          </cell>
          <cell r="Q446">
            <v>0</v>
          </cell>
          <cell r="R446">
            <v>0</v>
          </cell>
          <cell r="T446">
            <v>0</v>
          </cell>
        </row>
        <row r="456">
          <cell r="C456">
            <v>90</v>
          </cell>
          <cell r="D456">
            <v>90</v>
          </cell>
          <cell r="N456">
            <v>55</v>
          </cell>
          <cell r="O456">
            <v>27</v>
          </cell>
          <cell r="P456">
            <v>8</v>
          </cell>
          <cell r="Q456">
            <v>0</v>
          </cell>
          <cell r="R456">
            <v>0</v>
          </cell>
          <cell r="T456">
            <v>0</v>
          </cell>
        </row>
        <row r="500">
          <cell r="C500">
            <v>2613</v>
          </cell>
          <cell r="D500">
            <v>2602</v>
          </cell>
          <cell r="N500">
            <v>397</v>
          </cell>
          <cell r="O500">
            <v>1397</v>
          </cell>
          <cell r="P500">
            <v>819</v>
          </cell>
          <cell r="Q500">
            <v>0</v>
          </cell>
          <cell r="R500">
            <v>0</v>
          </cell>
          <cell r="T500">
            <v>0</v>
          </cell>
        </row>
        <row r="535">
          <cell r="C535">
            <v>2389</v>
          </cell>
          <cell r="D535">
            <v>2171</v>
          </cell>
          <cell r="N535">
            <v>303</v>
          </cell>
          <cell r="O535">
            <v>503</v>
          </cell>
          <cell r="P535">
            <v>1583</v>
          </cell>
          <cell r="Q535">
            <v>0</v>
          </cell>
          <cell r="R535">
            <v>0</v>
          </cell>
          <cell r="T535">
            <v>0</v>
          </cell>
        </row>
        <row r="590">
          <cell r="C590">
            <v>2</v>
          </cell>
          <cell r="D590">
            <v>1</v>
          </cell>
          <cell r="O590">
            <v>1</v>
          </cell>
          <cell r="P590">
            <v>1</v>
          </cell>
          <cell r="Q590">
            <v>0</v>
          </cell>
          <cell r="R590">
            <v>0</v>
          </cell>
          <cell r="T590">
            <v>0</v>
          </cell>
        </row>
        <row r="615">
          <cell r="C615">
            <v>556</v>
          </cell>
          <cell r="D615">
            <v>527</v>
          </cell>
          <cell r="N615">
            <v>171</v>
          </cell>
          <cell r="O615">
            <v>165</v>
          </cell>
          <cell r="P615">
            <v>220</v>
          </cell>
          <cell r="Q615">
            <v>0</v>
          </cell>
          <cell r="R615">
            <v>0</v>
          </cell>
          <cell r="T615">
            <v>0</v>
          </cell>
        </row>
        <row r="633">
          <cell r="C633">
            <v>815</v>
          </cell>
          <cell r="D633">
            <v>799</v>
          </cell>
          <cell r="N633">
            <v>348</v>
          </cell>
          <cell r="O633">
            <v>387</v>
          </cell>
          <cell r="P633">
            <v>80</v>
          </cell>
          <cell r="Q633">
            <v>0</v>
          </cell>
          <cell r="R633">
            <v>0</v>
          </cell>
          <cell r="T633">
            <v>0</v>
          </cell>
        </row>
        <row r="634">
          <cell r="C634">
            <v>181</v>
          </cell>
          <cell r="D634">
            <v>181</v>
          </cell>
          <cell r="O634">
            <v>181</v>
          </cell>
        </row>
        <row r="635">
          <cell r="C635">
            <v>173</v>
          </cell>
          <cell r="D635">
            <v>168</v>
          </cell>
          <cell r="N635">
            <v>75</v>
          </cell>
          <cell r="O635">
            <v>40</v>
          </cell>
          <cell r="P635">
            <v>58</v>
          </cell>
        </row>
        <row r="636">
          <cell r="C636">
            <v>11</v>
          </cell>
          <cell r="D636">
            <v>11</v>
          </cell>
          <cell r="O636">
            <v>11</v>
          </cell>
        </row>
        <row r="637">
          <cell r="C637">
            <v>193</v>
          </cell>
          <cell r="D637">
            <v>193</v>
          </cell>
          <cell r="N637">
            <v>193</v>
          </cell>
        </row>
        <row r="638">
          <cell r="C638">
            <v>56</v>
          </cell>
          <cell r="D638">
            <v>46</v>
          </cell>
          <cell r="N638">
            <v>56</v>
          </cell>
        </row>
        <row r="639">
          <cell r="C639">
            <v>66</v>
          </cell>
          <cell r="D639">
            <v>66</v>
          </cell>
          <cell r="O639">
            <v>66</v>
          </cell>
        </row>
        <row r="641">
          <cell r="C641">
            <v>6</v>
          </cell>
          <cell r="D641">
            <v>6</v>
          </cell>
          <cell r="O641">
            <v>5</v>
          </cell>
          <cell r="P641">
            <v>1</v>
          </cell>
        </row>
        <row r="642">
          <cell r="C642">
            <v>21</v>
          </cell>
          <cell r="D642">
            <v>20</v>
          </cell>
          <cell r="N642">
            <v>10</v>
          </cell>
          <cell r="O642">
            <v>6</v>
          </cell>
          <cell r="P642">
            <v>5</v>
          </cell>
        </row>
        <row r="643">
          <cell r="C643">
            <v>2</v>
          </cell>
          <cell r="D643">
            <v>2</v>
          </cell>
          <cell r="N643">
            <v>2</v>
          </cell>
        </row>
        <row r="644">
          <cell r="C644">
            <v>35</v>
          </cell>
          <cell r="D644">
            <v>35</v>
          </cell>
          <cell r="O644">
            <v>35</v>
          </cell>
        </row>
        <row r="646">
          <cell r="C646">
            <v>10</v>
          </cell>
          <cell r="D646">
            <v>10</v>
          </cell>
          <cell r="N646">
            <v>1</v>
          </cell>
          <cell r="O646">
            <v>5</v>
          </cell>
          <cell r="P646">
            <v>4</v>
          </cell>
        </row>
        <row r="647">
          <cell r="C647">
            <v>10</v>
          </cell>
          <cell r="D647">
            <v>10</v>
          </cell>
          <cell r="O647">
            <v>10</v>
          </cell>
        </row>
        <row r="648">
          <cell r="C648">
            <v>22</v>
          </cell>
          <cell r="D648">
            <v>22</v>
          </cell>
          <cell r="N648">
            <v>6</v>
          </cell>
          <cell r="O648">
            <v>14</v>
          </cell>
          <cell r="P648">
            <v>2</v>
          </cell>
        </row>
        <row r="649">
          <cell r="C649">
            <v>22</v>
          </cell>
          <cell r="D649">
            <v>22</v>
          </cell>
          <cell r="N649">
            <v>5</v>
          </cell>
          <cell r="O649">
            <v>7</v>
          </cell>
          <cell r="P649">
            <v>10</v>
          </cell>
        </row>
        <row r="653">
          <cell r="C653">
            <v>7</v>
          </cell>
          <cell r="D653">
            <v>7</v>
          </cell>
          <cell r="O653">
            <v>7</v>
          </cell>
        </row>
        <row r="654">
          <cell r="C654">
            <v>0</v>
          </cell>
          <cell r="D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T654">
            <v>0</v>
          </cell>
        </row>
        <row r="674">
          <cell r="C674">
            <v>0</v>
          </cell>
          <cell r="D674">
            <v>0</v>
          </cell>
          <cell r="Q674">
            <v>0</v>
          </cell>
          <cell r="R674">
            <v>0</v>
          </cell>
          <cell r="T674">
            <v>0</v>
          </cell>
        </row>
        <row r="678">
          <cell r="C678">
            <v>0</v>
          </cell>
          <cell r="D678">
            <v>0</v>
          </cell>
          <cell r="Q678">
            <v>0</v>
          </cell>
          <cell r="R678">
            <v>0</v>
          </cell>
          <cell r="T678">
            <v>0</v>
          </cell>
        </row>
        <row r="681">
          <cell r="C681">
            <v>0</v>
          </cell>
          <cell r="D681">
            <v>0</v>
          </cell>
          <cell r="Q681">
            <v>0</v>
          </cell>
          <cell r="R681">
            <v>0</v>
          </cell>
          <cell r="T681">
            <v>0</v>
          </cell>
        </row>
        <row r="687">
          <cell r="C687">
            <v>0</v>
          </cell>
          <cell r="D687">
            <v>0</v>
          </cell>
          <cell r="Q687">
            <v>0</v>
          </cell>
          <cell r="R687">
            <v>0</v>
          </cell>
          <cell r="T687">
            <v>0</v>
          </cell>
        </row>
        <row r="695">
          <cell r="C695">
            <v>0</v>
          </cell>
          <cell r="D695">
            <v>0</v>
          </cell>
          <cell r="Q695">
            <v>0</v>
          </cell>
          <cell r="R695">
            <v>0</v>
          </cell>
          <cell r="T695">
            <v>0</v>
          </cell>
        </row>
        <row r="701">
          <cell r="C701">
            <v>0</v>
          </cell>
          <cell r="D701">
            <v>0</v>
          </cell>
          <cell r="Q701">
            <v>0</v>
          </cell>
          <cell r="R701">
            <v>0</v>
          </cell>
          <cell r="T701">
            <v>0</v>
          </cell>
        </row>
        <row r="704">
          <cell r="C704">
            <v>0</v>
          </cell>
          <cell r="D704">
            <v>0</v>
          </cell>
          <cell r="Q704">
            <v>0</v>
          </cell>
          <cell r="R704">
            <v>0</v>
          </cell>
          <cell r="T704">
            <v>0</v>
          </cell>
        </row>
        <row r="707">
          <cell r="C707">
            <v>0</v>
          </cell>
          <cell r="D707">
            <v>0</v>
          </cell>
          <cell r="Q707">
            <v>0</v>
          </cell>
          <cell r="R707">
            <v>0</v>
          </cell>
          <cell r="T707">
            <v>0</v>
          </cell>
        </row>
        <row r="710">
          <cell r="C710">
            <v>0</v>
          </cell>
          <cell r="D710">
            <v>0</v>
          </cell>
          <cell r="Q710">
            <v>0</v>
          </cell>
          <cell r="R710">
            <v>0</v>
          </cell>
          <cell r="T710">
            <v>0</v>
          </cell>
        </row>
        <row r="717">
          <cell r="C717">
            <v>0</v>
          </cell>
          <cell r="D717">
            <v>0</v>
          </cell>
          <cell r="Q717">
            <v>0</v>
          </cell>
          <cell r="R717">
            <v>0</v>
          </cell>
          <cell r="T717">
            <v>0</v>
          </cell>
        </row>
        <row r="720">
          <cell r="C720">
            <v>0</v>
          </cell>
          <cell r="D720">
            <v>0</v>
          </cell>
          <cell r="Q720">
            <v>0</v>
          </cell>
          <cell r="R720">
            <v>0</v>
          </cell>
          <cell r="T720">
            <v>0</v>
          </cell>
        </row>
        <row r="727">
          <cell r="C727">
            <v>0</v>
          </cell>
          <cell r="D727">
            <v>0</v>
          </cell>
          <cell r="Q727">
            <v>0</v>
          </cell>
          <cell r="R727">
            <v>0</v>
          </cell>
          <cell r="T727">
            <v>0</v>
          </cell>
        </row>
        <row r="730">
          <cell r="C730">
            <v>0</v>
          </cell>
          <cell r="D730">
            <v>0</v>
          </cell>
          <cell r="Q730">
            <v>0</v>
          </cell>
          <cell r="R730">
            <v>0</v>
          </cell>
          <cell r="T730">
            <v>0</v>
          </cell>
        </row>
        <row r="747">
          <cell r="C747">
            <v>0</v>
          </cell>
          <cell r="D747">
            <v>0</v>
          </cell>
          <cell r="Q747">
            <v>0</v>
          </cell>
          <cell r="R747">
            <v>0</v>
          </cell>
          <cell r="T747">
            <v>0</v>
          </cell>
        </row>
        <row r="764">
          <cell r="C764">
            <v>0</v>
          </cell>
          <cell r="D764">
            <v>0</v>
          </cell>
          <cell r="Q764">
            <v>0</v>
          </cell>
          <cell r="R764">
            <v>0</v>
          </cell>
          <cell r="T764">
            <v>0</v>
          </cell>
        </row>
        <row r="783">
          <cell r="C783">
            <v>0</v>
          </cell>
          <cell r="D783">
            <v>0</v>
          </cell>
          <cell r="Q783">
            <v>0</v>
          </cell>
          <cell r="R783">
            <v>0</v>
          </cell>
          <cell r="T783">
            <v>0</v>
          </cell>
        </row>
        <row r="804">
          <cell r="C804">
            <v>8</v>
          </cell>
          <cell r="D804">
            <v>8</v>
          </cell>
          <cell r="N804">
            <v>3</v>
          </cell>
          <cell r="O804">
            <v>5</v>
          </cell>
          <cell r="P804">
            <v>0</v>
          </cell>
          <cell r="Q804">
            <v>0</v>
          </cell>
          <cell r="R804">
            <v>0</v>
          </cell>
          <cell r="T804">
            <v>0</v>
          </cell>
        </row>
        <row r="811">
          <cell r="C811">
            <v>6</v>
          </cell>
          <cell r="D811">
            <v>2</v>
          </cell>
          <cell r="E811">
            <v>4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AB811">
            <v>0</v>
          </cell>
        </row>
        <row r="882">
          <cell r="C882">
            <v>193</v>
          </cell>
          <cell r="D882">
            <v>192</v>
          </cell>
          <cell r="E882">
            <v>1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AB882">
            <v>69</v>
          </cell>
        </row>
        <row r="961">
          <cell r="C961">
            <v>36</v>
          </cell>
          <cell r="D961">
            <v>29</v>
          </cell>
          <cell r="E961">
            <v>7</v>
          </cell>
          <cell r="F961">
            <v>0</v>
          </cell>
          <cell r="G961">
            <v>0</v>
          </cell>
          <cell r="H961">
            <v>1</v>
          </cell>
          <cell r="I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AB961">
            <v>18</v>
          </cell>
        </row>
        <row r="1036">
          <cell r="C1036">
            <v>1</v>
          </cell>
          <cell r="D1036">
            <v>1</v>
          </cell>
          <cell r="O1036">
            <v>1</v>
          </cell>
        </row>
        <row r="1037">
          <cell r="C1037">
            <v>7</v>
          </cell>
          <cell r="D1037">
            <v>4</v>
          </cell>
          <cell r="E1037">
            <v>3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AB1037">
            <v>3</v>
          </cell>
        </row>
        <row r="1098">
          <cell r="C1098">
            <v>107</v>
          </cell>
          <cell r="D1098">
            <v>104</v>
          </cell>
          <cell r="E1098">
            <v>3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AB1098">
            <v>102</v>
          </cell>
        </row>
        <row r="1166">
          <cell r="C1166">
            <v>135</v>
          </cell>
          <cell r="D1166">
            <v>126</v>
          </cell>
          <cell r="E1166">
            <v>9</v>
          </cell>
          <cell r="F1166">
            <v>1</v>
          </cell>
          <cell r="G1166">
            <v>0</v>
          </cell>
          <cell r="H1166">
            <v>0</v>
          </cell>
          <cell r="I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AB1166">
            <v>135</v>
          </cell>
        </row>
        <row r="1196">
          <cell r="C1196">
            <v>741</v>
          </cell>
          <cell r="D1196">
            <v>738</v>
          </cell>
          <cell r="N1196">
            <v>155</v>
          </cell>
          <cell r="O1196">
            <v>291</v>
          </cell>
          <cell r="P1196">
            <v>295</v>
          </cell>
          <cell r="Q1196">
            <v>16</v>
          </cell>
          <cell r="R1196">
            <v>0</v>
          </cell>
          <cell r="T1196">
            <v>0</v>
          </cell>
        </row>
        <row r="1221">
          <cell r="C1221">
            <v>5</v>
          </cell>
          <cell r="D1221">
            <v>2</v>
          </cell>
          <cell r="E1221">
            <v>3</v>
          </cell>
          <cell r="F1221">
            <v>0</v>
          </cell>
          <cell r="G1221">
            <v>0</v>
          </cell>
          <cell r="H1221">
            <v>1</v>
          </cell>
          <cell r="I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AB1221">
            <v>1</v>
          </cell>
        </row>
        <row r="1287">
          <cell r="C1287">
            <v>1</v>
          </cell>
          <cell r="D1287">
            <v>1</v>
          </cell>
          <cell r="E1287">
            <v>0</v>
          </cell>
          <cell r="F1287">
            <v>1</v>
          </cell>
          <cell r="G1287">
            <v>0</v>
          </cell>
          <cell r="H1287">
            <v>0</v>
          </cell>
          <cell r="I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AB1287">
            <v>2</v>
          </cell>
        </row>
        <row r="1353">
          <cell r="C1353">
            <v>65</v>
          </cell>
          <cell r="D1353">
            <v>30</v>
          </cell>
          <cell r="N1353">
            <v>0</v>
          </cell>
          <cell r="O1353">
            <v>65</v>
          </cell>
          <cell r="P1353">
            <v>0</v>
          </cell>
          <cell r="Q1353">
            <v>0</v>
          </cell>
          <cell r="R1353">
            <v>0</v>
          </cell>
          <cell r="T1353">
            <v>0</v>
          </cell>
        </row>
        <row r="1357">
          <cell r="C1357">
            <v>181</v>
          </cell>
          <cell r="D1357">
            <v>156</v>
          </cell>
          <cell r="E1357">
            <v>25</v>
          </cell>
          <cell r="F1357">
            <v>25</v>
          </cell>
          <cell r="G1357">
            <v>0</v>
          </cell>
          <cell r="H1357">
            <v>2</v>
          </cell>
          <cell r="I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AB1357">
            <v>0</v>
          </cell>
        </row>
        <row r="1441">
          <cell r="C1441">
            <v>12</v>
          </cell>
          <cell r="D1441">
            <v>11</v>
          </cell>
          <cell r="E1441">
            <v>1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AB1441">
            <v>10</v>
          </cell>
        </row>
        <row r="1489">
          <cell r="C1489">
            <v>49</v>
          </cell>
          <cell r="D1489">
            <v>19</v>
          </cell>
          <cell r="E1489">
            <v>30</v>
          </cell>
          <cell r="F1489">
            <v>5</v>
          </cell>
          <cell r="G1489">
            <v>0</v>
          </cell>
          <cell r="H1489">
            <v>0</v>
          </cell>
          <cell r="I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AB1489">
            <v>0</v>
          </cell>
        </row>
        <row r="1574">
          <cell r="C1574">
            <v>1383</v>
          </cell>
          <cell r="D1574">
            <v>1262</v>
          </cell>
          <cell r="N1574">
            <v>1278</v>
          </cell>
          <cell r="O1574">
            <v>105</v>
          </cell>
          <cell r="P1574">
            <v>0</v>
          </cell>
          <cell r="Q1574">
            <v>0</v>
          </cell>
          <cell r="R1574">
            <v>0</v>
          </cell>
          <cell r="T1574">
            <v>0</v>
          </cell>
        </row>
        <row r="1592">
          <cell r="C1592">
            <v>8</v>
          </cell>
          <cell r="D1592">
            <v>8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AB1592">
            <v>1</v>
          </cell>
        </row>
        <row r="1597">
          <cell r="C1597">
            <v>50</v>
          </cell>
          <cell r="D1597">
            <v>31</v>
          </cell>
          <cell r="E1597">
            <v>19</v>
          </cell>
          <cell r="F1597">
            <v>1</v>
          </cell>
          <cell r="G1597">
            <v>0</v>
          </cell>
          <cell r="H1597">
            <v>2</v>
          </cell>
          <cell r="I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AB1597">
            <v>1</v>
          </cell>
        </row>
        <row r="1632">
          <cell r="E1632">
            <v>0</v>
          </cell>
        </row>
        <row r="1633">
          <cell r="C1633">
            <v>35</v>
          </cell>
          <cell r="D1633">
            <v>30</v>
          </cell>
          <cell r="E1633">
            <v>5</v>
          </cell>
        </row>
        <row r="1634">
          <cell r="C1634">
            <v>96</v>
          </cell>
          <cell r="D1634">
            <v>34</v>
          </cell>
          <cell r="E1634">
            <v>62</v>
          </cell>
        </row>
        <row r="1635">
          <cell r="E1635">
            <v>0</v>
          </cell>
        </row>
        <row r="1639">
          <cell r="C1639">
            <v>56</v>
          </cell>
          <cell r="D1639">
            <v>47</v>
          </cell>
          <cell r="E1639">
            <v>9</v>
          </cell>
          <cell r="F1639">
            <v>1</v>
          </cell>
          <cell r="G1639">
            <v>0</v>
          </cell>
          <cell r="H1639">
            <v>0</v>
          </cell>
          <cell r="I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AB1639">
            <v>5</v>
          </cell>
        </row>
        <row r="1640">
          <cell r="E1640">
            <v>0</v>
          </cell>
          <cell r="AB1640">
            <v>0</v>
          </cell>
        </row>
        <row r="1641">
          <cell r="E1641">
            <v>0</v>
          </cell>
          <cell r="AB1641">
            <v>0</v>
          </cell>
        </row>
        <row r="1642">
          <cell r="E1642">
            <v>0</v>
          </cell>
          <cell r="AB1642">
            <v>0</v>
          </cell>
        </row>
        <row r="1643">
          <cell r="E1643">
            <v>0</v>
          </cell>
          <cell r="AB1643">
            <v>0</v>
          </cell>
        </row>
        <row r="1644">
          <cell r="E1644">
            <v>0</v>
          </cell>
          <cell r="AB1644">
            <v>0</v>
          </cell>
        </row>
        <row r="1645">
          <cell r="E1645">
            <v>0</v>
          </cell>
          <cell r="AB1645">
            <v>0</v>
          </cell>
        </row>
        <row r="1646">
          <cell r="E1646">
            <v>0</v>
          </cell>
          <cell r="AB1646">
            <v>0</v>
          </cell>
        </row>
        <row r="1647">
          <cell r="E1647">
            <v>0</v>
          </cell>
        </row>
        <row r="1648">
          <cell r="E1648">
            <v>0</v>
          </cell>
          <cell r="AB1648">
            <v>0</v>
          </cell>
        </row>
        <row r="1649">
          <cell r="C1649">
            <v>2</v>
          </cell>
          <cell r="D1649">
            <v>2</v>
          </cell>
          <cell r="E1649">
            <v>0</v>
          </cell>
        </row>
        <row r="1650">
          <cell r="C1650">
            <v>3</v>
          </cell>
          <cell r="D1650">
            <v>3</v>
          </cell>
          <cell r="E1650">
            <v>0</v>
          </cell>
        </row>
        <row r="1651">
          <cell r="E1651">
            <v>0</v>
          </cell>
        </row>
        <row r="1652">
          <cell r="E1652">
            <v>0</v>
          </cell>
        </row>
        <row r="1653">
          <cell r="E1653">
            <v>0</v>
          </cell>
        </row>
        <row r="1654">
          <cell r="E1654">
            <v>0</v>
          </cell>
        </row>
        <row r="1655">
          <cell r="E1655">
            <v>0</v>
          </cell>
        </row>
        <row r="1656">
          <cell r="E1656">
            <v>0</v>
          </cell>
        </row>
        <row r="1657">
          <cell r="E1657">
            <v>0</v>
          </cell>
        </row>
        <row r="1658">
          <cell r="E1658">
            <v>0</v>
          </cell>
          <cell r="AB1658">
            <v>0</v>
          </cell>
        </row>
        <row r="1659">
          <cell r="E1659">
            <v>0</v>
          </cell>
          <cell r="AB1659">
            <v>0</v>
          </cell>
        </row>
        <row r="1660">
          <cell r="E1660">
            <v>0</v>
          </cell>
        </row>
        <row r="1661">
          <cell r="E1661">
            <v>0</v>
          </cell>
        </row>
        <row r="1662">
          <cell r="E1662">
            <v>0</v>
          </cell>
        </row>
        <row r="1663">
          <cell r="E1663">
            <v>0</v>
          </cell>
        </row>
        <row r="1664">
          <cell r="E1664">
            <v>0</v>
          </cell>
        </row>
        <row r="1665">
          <cell r="E1665">
            <v>0</v>
          </cell>
        </row>
        <row r="1666">
          <cell r="E1666">
            <v>0</v>
          </cell>
        </row>
        <row r="1667">
          <cell r="E1667">
            <v>0</v>
          </cell>
        </row>
        <row r="1668">
          <cell r="E1668">
            <v>0</v>
          </cell>
        </row>
        <row r="1669">
          <cell r="E1669">
            <v>0</v>
          </cell>
        </row>
        <row r="1670">
          <cell r="E1670">
            <v>0</v>
          </cell>
        </row>
        <row r="1671">
          <cell r="E1671">
            <v>0</v>
          </cell>
          <cell r="AB1671">
            <v>0</v>
          </cell>
        </row>
        <row r="1672">
          <cell r="E1672">
            <v>0</v>
          </cell>
        </row>
        <row r="1673">
          <cell r="E1673">
            <v>0</v>
          </cell>
          <cell r="AB1673">
            <v>0</v>
          </cell>
        </row>
        <row r="1674">
          <cell r="E1674">
            <v>0</v>
          </cell>
          <cell r="AB1674">
            <v>0</v>
          </cell>
        </row>
        <row r="1675">
          <cell r="E1675">
            <v>0</v>
          </cell>
          <cell r="AB1675">
            <v>0</v>
          </cell>
        </row>
        <row r="1676">
          <cell r="C1676">
            <v>3</v>
          </cell>
          <cell r="D1676">
            <v>3</v>
          </cell>
          <cell r="E1676">
            <v>0</v>
          </cell>
          <cell r="AB1676">
            <v>3</v>
          </cell>
        </row>
        <row r="1677">
          <cell r="E1677">
            <v>0</v>
          </cell>
        </row>
        <row r="1678">
          <cell r="E1678">
            <v>0</v>
          </cell>
        </row>
        <row r="1679">
          <cell r="E1679">
            <v>0</v>
          </cell>
        </row>
        <row r="1680">
          <cell r="E1680">
            <v>0</v>
          </cell>
        </row>
        <row r="1681">
          <cell r="E1681">
            <v>0</v>
          </cell>
        </row>
        <row r="1682">
          <cell r="E1682">
            <v>0</v>
          </cell>
        </row>
        <row r="1683">
          <cell r="E1683">
            <v>0</v>
          </cell>
        </row>
        <row r="1684">
          <cell r="E1684">
            <v>0</v>
          </cell>
        </row>
        <row r="1685">
          <cell r="C1685">
            <v>3</v>
          </cell>
          <cell r="D1685">
            <v>3</v>
          </cell>
          <cell r="E1685">
            <v>0</v>
          </cell>
        </row>
        <row r="1686">
          <cell r="E1686">
            <v>0</v>
          </cell>
        </row>
        <row r="1687">
          <cell r="E1687">
            <v>0</v>
          </cell>
        </row>
        <row r="1688">
          <cell r="C1688">
            <v>1</v>
          </cell>
          <cell r="D1688">
            <v>1</v>
          </cell>
          <cell r="E1688">
            <v>0</v>
          </cell>
        </row>
        <row r="1689">
          <cell r="E1689">
            <v>0</v>
          </cell>
        </row>
        <row r="1690">
          <cell r="E1690">
            <v>0</v>
          </cell>
        </row>
        <row r="1691">
          <cell r="C1691">
            <v>1</v>
          </cell>
          <cell r="D1691">
            <v>1</v>
          </cell>
          <cell r="E1691">
            <v>0</v>
          </cell>
        </row>
        <row r="1692">
          <cell r="C1692">
            <v>1</v>
          </cell>
          <cell r="D1692">
            <v>1</v>
          </cell>
          <cell r="E1692">
            <v>0</v>
          </cell>
        </row>
        <row r="1693">
          <cell r="C1693">
            <v>1</v>
          </cell>
          <cell r="E1693">
            <v>1</v>
          </cell>
        </row>
        <row r="1694">
          <cell r="E1694">
            <v>0</v>
          </cell>
        </row>
        <row r="1695">
          <cell r="E1695">
            <v>0</v>
          </cell>
        </row>
        <row r="1696">
          <cell r="E1696">
            <v>0</v>
          </cell>
        </row>
        <row r="1697">
          <cell r="E1697">
            <v>0</v>
          </cell>
        </row>
        <row r="1698">
          <cell r="E1698">
            <v>0</v>
          </cell>
        </row>
        <row r="1699">
          <cell r="E1699">
            <v>0</v>
          </cell>
        </row>
        <row r="1700">
          <cell r="E1700">
            <v>0</v>
          </cell>
        </row>
        <row r="1701">
          <cell r="E1701">
            <v>0</v>
          </cell>
        </row>
        <row r="1702">
          <cell r="E1702">
            <v>0</v>
          </cell>
          <cell r="F1702">
            <v>1</v>
          </cell>
        </row>
        <row r="1703">
          <cell r="E1703">
            <v>0</v>
          </cell>
        </row>
        <row r="1704">
          <cell r="E1704">
            <v>0</v>
          </cell>
        </row>
        <row r="1705">
          <cell r="C1705">
            <v>1</v>
          </cell>
          <cell r="D1705">
            <v>1</v>
          </cell>
          <cell r="E1705">
            <v>0</v>
          </cell>
        </row>
        <row r="1706">
          <cell r="E1706">
            <v>0</v>
          </cell>
        </row>
        <row r="1707">
          <cell r="E1707">
            <v>0</v>
          </cell>
        </row>
        <row r="1708">
          <cell r="E1708">
            <v>0</v>
          </cell>
        </row>
        <row r="1709">
          <cell r="E1709">
            <v>0</v>
          </cell>
        </row>
        <row r="1710">
          <cell r="E1710">
            <v>0</v>
          </cell>
        </row>
        <row r="1711">
          <cell r="C1711">
            <v>1</v>
          </cell>
          <cell r="D1711">
            <v>1</v>
          </cell>
          <cell r="E1711">
            <v>0</v>
          </cell>
        </row>
        <row r="1712">
          <cell r="E1712">
            <v>0</v>
          </cell>
        </row>
        <row r="1713">
          <cell r="E1713">
            <v>0</v>
          </cell>
        </row>
        <row r="1714">
          <cell r="E1714">
            <v>0</v>
          </cell>
        </row>
        <row r="1715">
          <cell r="E1715">
            <v>0</v>
          </cell>
        </row>
        <row r="1716">
          <cell r="E1716">
            <v>0</v>
          </cell>
        </row>
        <row r="1717">
          <cell r="E1717">
            <v>0</v>
          </cell>
        </row>
        <row r="1718">
          <cell r="E1718">
            <v>0</v>
          </cell>
        </row>
        <row r="1719">
          <cell r="E1719">
            <v>0</v>
          </cell>
        </row>
        <row r="1720">
          <cell r="E1720">
            <v>0</v>
          </cell>
        </row>
        <row r="1721">
          <cell r="E1721">
            <v>0</v>
          </cell>
        </row>
        <row r="1722">
          <cell r="E1722">
            <v>0</v>
          </cell>
        </row>
        <row r="1723">
          <cell r="C1723">
            <v>1</v>
          </cell>
          <cell r="D1723">
            <v>1</v>
          </cell>
          <cell r="E1723">
            <v>0</v>
          </cell>
        </row>
        <row r="1724">
          <cell r="E1724">
            <v>0</v>
          </cell>
        </row>
        <row r="1725">
          <cell r="E1725">
            <v>0</v>
          </cell>
        </row>
        <row r="1726">
          <cell r="C1726">
            <v>2</v>
          </cell>
          <cell r="D1726">
            <v>2</v>
          </cell>
          <cell r="E1726">
            <v>0</v>
          </cell>
          <cell r="AB1726">
            <v>2</v>
          </cell>
        </row>
        <row r="1727">
          <cell r="E1727">
            <v>0</v>
          </cell>
        </row>
        <row r="1728">
          <cell r="E1728">
            <v>0</v>
          </cell>
          <cell r="AB1728">
            <v>0</v>
          </cell>
        </row>
        <row r="1729">
          <cell r="E1729">
            <v>0</v>
          </cell>
        </row>
        <row r="1730">
          <cell r="E1730">
            <v>0</v>
          </cell>
        </row>
        <row r="1731">
          <cell r="E1731">
            <v>0</v>
          </cell>
          <cell r="AB1731">
            <v>0</v>
          </cell>
        </row>
        <row r="1732">
          <cell r="E1732">
            <v>0</v>
          </cell>
          <cell r="AB1732">
            <v>0</v>
          </cell>
        </row>
        <row r="1733">
          <cell r="E1733">
            <v>0</v>
          </cell>
          <cell r="AB1733">
            <v>0</v>
          </cell>
        </row>
        <row r="1734">
          <cell r="E1734">
            <v>0</v>
          </cell>
        </row>
        <row r="1735">
          <cell r="E1735">
            <v>0</v>
          </cell>
        </row>
        <row r="1736">
          <cell r="E1736">
            <v>0</v>
          </cell>
        </row>
        <row r="1737">
          <cell r="E1737">
            <v>0</v>
          </cell>
          <cell r="AB1737">
            <v>0</v>
          </cell>
        </row>
        <row r="1738">
          <cell r="E1738">
            <v>0</v>
          </cell>
          <cell r="AB1738">
            <v>0</v>
          </cell>
        </row>
        <row r="1739">
          <cell r="E1739">
            <v>0</v>
          </cell>
        </row>
        <row r="1740">
          <cell r="E1740">
            <v>0</v>
          </cell>
        </row>
        <row r="1741">
          <cell r="E1741">
            <v>0</v>
          </cell>
        </row>
        <row r="1742">
          <cell r="E1742">
            <v>0</v>
          </cell>
        </row>
        <row r="1743">
          <cell r="E1743">
            <v>0</v>
          </cell>
        </row>
        <row r="1744">
          <cell r="E1744">
            <v>0</v>
          </cell>
        </row>
        <row r="1745">
          <cell r="E1745">
            <v>0</v>
          </cell>
        </row>
        <row r="1746">
          <cell r="E1746">
            <v>0</v>
          </cell>
        </row>
        <row r="1747">
          <cell r="E1747">
            <v>0</v>
          </cell>
          <cell r="AB1747">
            <v>0</v>
          </cell>
        </row>
        <row r="1748">
          <cell r="E1748">
            <v>0</v>
          </cell>
        </row>
        <row r="1749">
          <cell r="E1749">
            <v>0</v>
          </cell>
        </row>
        <row r="1750">
          <cell r="E1750">
            <v>0</v>
          </cell>
        </row>
        <row r="1751">
          <cell r="E1751">
            <v>0</v>
          </cell>
        </row>
        <row r="1752">
          <cell r="E1752">
            <v>0</v>
          </cell>
        </row>
        <row r="1753">
          <cell r="E1753">
            <v>0</v>
          </cell>
        </row>
        <row r="1754">
          <cell r="E1754">
            <v>0</v>
          </cell>
        </row>
        <row r="1755">
          <cell r="E1755">
            <v>0</v>
          </cell>
        </row>
        <row r="1756">
          <cell r="E1756">
            <v>0</v>
          </cell>
        </row>
        <row r="1757">
          <cell r="E1757">
            <v>0</v>
          </cell>
        </row>
        <row r="1758">
          <cell r="E1758">
            <v>0</v>
          </cell>
        </row>
        <row r="1759">
          <cell r="E1759">
            <v>0</v>
          </cell>
        </row>
        <row r="1760">
          <cell r="E1760">
            <v>0</v>
          </cell>
        </row>
        <row r="1761">
          <cell r="E1761">
            <v>0</v>
          </cell>
        </row>
        <row r="1762">
          <cell r="E1762">
            <v>0</v>
          </cell>
        </row>
        <row r="1763">
          <cell r="E1763">
            <v>0</v>
          </cell>
        </row>
        <row r="1764">
          <cell r="E1764">
            <v>0</v>
          </cell>
        </row>
        <row r="1765">
          <cell r="E1765">
            <v>0</v>
          </cell>
        </row>
        <row r="1766">
          <cell r="E1766">
            <v>0</v>
          </cell>
        </row>
        <row r="1767">
          <cell r="E1767">
            <v>0</v>
          </cell>
        </row>
        <row r="1768">
          <cell r="E1768">
            <v>0</v>
          </cell>
        </row>
        <row r="1769">
          <cell r="E1769">
            <v>0</v>
          </cell>
        </row>
        <row r="1770">
          <cell r="E1770">
            <v>0</v>
          </cell>
        </row>
        <row r="1771">
          <cell r="E1771">
            <v>0</v>
          </cell>
        </row>
        <row r="1772">
          <cell r="E1772">
            <v>0</v>
          </cell>
        </row>
        <row r="1773">
          <cell r="C1773">
            <v>1</v>
          </cell>
          <cell r="D1773">
            <v>1</v>
          </cell>
          <cell r="E1773">
            <v>0</v>
          </cell>
        </row>
        <row r="1774">
          <cell r="E1774">
            <v>0</v>
          </cell>
        </row>
        <row r="1775">
          <cell r="E1775">
            <v>0</v>
          </cell>
        </row>
        <row r="1776">
          <cell r="E1776">
            <v>0</v>
          </cell>
        </row>
        <row r="1777">
          <cell r="E1777">
            <v>0</v>
          </cell>
        </row>
        <row r="1778">
          <cell r="E1778">
            <v>0</v>
          </cell>
        </row>
        <row r="1779">
          <cell r="E1779">
            <v>0</v>
          </cell>
        </row>
        <row r="1780">
          <cell r="E1780">
            <v>0</v>
          </cell>
        </row>
        <row r="1781">
          <cell r="E1781">
            <v>0</v>
          </cell>
        </row>
        <row r="1782">
          <cell r="E1782">
            <v>0</v>
          </cell>
        </row>
        <row r="1783">
          <cell r="E1783">
            <v>0</v>
          </cell>
        </row>
        <row r="1784">
          <cell r="C1784">
            <v>1</v>
          </cell>
          <cell r="D1784">
            <v>1</v>
          </cell>
          <cell r="E1784">
            <v>0</v>
          </cell>
        </row>
        <row r="1785">
          <cell r="E1785">
            <v>0</v>
          </cell>
        </row>
        <row r="1786">
          <cell r="C1786">
            <v>3</v>
          </cell>
          <cell r="D1786">
            <v>3</v>
          </cell>
          <cell r="E1786">
            <v>0</v>
          </cell>
        </row>
        <row r="1787">
          <cell r="E1787">
            <v>0</v>
          </cell>
        </row>
        <row r="1788">
          <cell r="E1788">
            <v>0</v>
          </cell>
        </row>
        <row r="1789">
          <cell r="E1789">
            <v>0</v>
          </cell>
        </row>
        <row r="1790">
          <cell r="E1790">
            <v>0</v>
          </cell>
        </row>
        <row r="1791">
          <cell r="E1791">
            <v>0</v>
          </cell>
        </row>
        <row r="1792">
          <cell r="E1792">
            <v>0</v>
          </cell>
        </row>
        <row r="1793">
          <cell r="E1793">
            <v>0</v>
          </cell>
        </row>
        <row r="1794">
          <cell r="E1794">
            <v>0</v>
          </cell>
        </row>
        <row r="1795">
          <cell r="E1795">
            <v>0</v>
          </cell>
        </row>
        <row r="1796">
          <cell r="C1796">
            <v>1</v>
          </cell>
          <cell r="E1796">
            <v>1</v>
          </cell>
        </row>
        <row r="1797">
          <cell r="E1797">
            <v>0</v>
          </cell>
        </row>
        <row r="1798">
          <cell r="E1798">
            <v>0</v>
          </cell>
        </row>
        <row r="1799">
          <cell r="E1799">
            <v>0</v>
          </cell>
        </row>
        <row r="1800">
          <cell r="E1800">
            <v>0</v>
          </cell>
        </row>
        <row r="1801">
          <cell r="C1801">
            <v>6</v>
          </cell>
          <cell r="D1801">
            <v>1</v>
          </cell>
          <cell r="E1801">
            <v>5</v>
          </cell>
        </row>
        <row r="1802">
          <cell r="E1802">
            <v>0</v>
          </cell>
          <cell r="AB1802">
            <v>0</v>
          </cell>
        </row>
        <row r="1803">
          <cell r="E1803">
            <v>0</v>
          </cell>
        </row>
        <row r="1804">
          <cell r="E1804">
            <v>0</v>
          </cell>
        </row>
        <row r="1805">
          <cell r="E1805">
            <v>0</v>
          </cell>
        </row>
        <row r="1806">
          <cell r="C1806">
            <v>1</v>
          </cell>
          <cell r="D1806">
            <v>1</v>
          </cell>
          <cell r="E1806">
            <v>0</v>
          </cell>
        </row>
        <row r="1807">
          <cell r="E1807">
            <v>0</v>
          </cell>
        </row>
        <row r="1808">
          <cell r="E1808">
            <v>0</v>
          </cell>
        </row>
        <row r="1809">
          <cell r="C1809">
            <v>4</v>
          </cell>
          <cell r="D1809">
            <v>3</v>
          </cell>
          <cell r="E1809">
            <v>1</v>
          </cell>
        </row>
        <row r="1810">
          <cell r="E1810">
            <v>0</v>
          </cell>
        </row>
        <row r="1811">
          <cell r="E1811">
            <v>0</v>
          </cell>
        </row>
        <row r="1812">
          <cell r="E1812">
            <v>0</v>
          </cell>
        </row>
        <row r="1813">
          <cell r="E1813">
            <v>0</v>
          </cell>
        </row>
        <row r="1814">
          <cell r="E1814">
            <v>0</v>
          </cell>
        </row>
        <row r="1815">
          <cell r="E1815">
            <v>0</v>
          </cell>
        </row>
        <row r="1816">
          <cell r="E1816">
            <v>0</v>
          </cell>
        </row>
        <row r="1817">
          <cell r="E1817">
            <v>0</v>
          </cell>
        </row>
        <row r="1818">
          <cell r="E1818">
            <v>0</v>
          </cell>
        </row>
        <row r="1819">
          <cell r="E1819">
            <v>0</v>
          </cell>
        </row>
        <row r="1820">
          <cell r="E1820">
            <v>0</v>
          </cell>
        </row>
        <row r="1821">
          <cell r="C1821">
            <v>3</v>
          </cell>
          <cell r="D1821">
            <v>2</v>
          </cell>
          <cell r="E1821">
            <v>1</v>
          </cell>
        </row>
        <row r="1822">
          <cell r="E1822">
            <v>0</v>
          </cell>
        </row>
        <row r="1823">
          <cell r="E1823">
            <v>0</v>
          </cell>
        </row>
        <row r="1824">
          <cell r="E1824">
            <v>0</v>
          </cell>
        </row>
        <row r="1825">
          <cell r="E1825">
            <v>0</v>
          </cell>
        </row>
        <row r="1826">
          <cell r="E1826">
            <v>0</v>
          </cell>
        </row>
        <row r="1827">
          <cell r="C1827">
            <v>3</v>
          </cell>
          <cell r="D1827">
            <v>3</v>
          </cell>
          <cell r="E1827">
            <v>0</v>
          </cell>
        </row>
        <row r="1828">
          <cell r="E1828">
            <v>0</v>
          </cell>
        </row>
        <row r="1829">
          <cell r="E1829">
            <v>0</v>
          </cell>
        </row>
        <row r="1830">
          <cell r="E1830">
            <v>0</v>
          </cell>
        </row>
        <row r="1831">
          <cell r="E1831">
            <v>0</v>
          </cell>
        </row>
        <row r="1832">
          <cell r="E1832">
            <v>0</v>
          </cell>
        </row>
        <row r="1833">
          <cell r="C1833">
            <v>1</v>
          </cell>
          <cell r="D1833">
            <v>1</v>
          </cell>
          <cell r="E1833">
            <v>0</v>
          </cell>
        </row>
        <row r="1834">
          <cell r="C1834">
            <v>4</v>
          </cell>
          <cell r="D1834">
            <v>4</v>
          </cell>
          <cell r="E1834">
            <v>0</v>
          </cell>
        </row>
        <row r="1835">
          <cell r="E1835">
            <v>0</v>
          </cell>
        </row>
        <row r="1836">
          <cell r="E1836">
            <v>0</v>
          </cell>
        </row>
        <row r="1837">
          <cell r="C1837">
            <v>8</v>
          </cell>
          <cell r="D1837">
            <v>8</v>
          </cell>
          <cell r="E1837">
            <v>0</v>
          </cell>
        </row>
        <row r="1838">
          <cell r="E1838">
            <v>0</v>
          </cell>
        </row>
        <row r="1839">
          <cell r="E1839">
            <v>0</v>
          </cell>
        </row>
        <row r="1840">
          <cell r="E1840">
            <v>0</v>
          </cell>
        </row>
        <row r="1841">
          <cell r="E1841">
            <v>0</v>
          </cell>
        </row>
        <row r="1842">
          <cell r="E1842">
            <v>0</v>
          </cell>
        </row>
        <row r="1843">
          <cell r="E1843">
            <v>0</v>
          </cell>
        </row>
        <row r="1844">
          <cell r="E1844">
            <v>0</v>
          </cell>
        </row>
        <row r="1845">
          <cell r="C1845">
            <v>7</v>
          </cell>
          <cell r="D1845">
            <v>6</v>
          </cell>
          <cell r="E1845">
            <v>1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AB1845">
            <v>0</v>
          </cell>
        </row>
        <row r="1849">
          <cell r="C1849">
            <v>47</v>
          </cell>
          <cell r="D1849">
            <v>46</v>
          </cell>
          <cell r="N1849">
            <v>15</v>
          </cell>
          <cell r="P1849">
            <v>32</v>
          </cell>
          <cell r="Q1849">
            <v>0</v>
          </cell>
          <cell r="R1849">
            <v>0</v>
          </cell>
          <cell r="T1849">
            <v>0</v>
          </cell>
        </row>
        <row r="1861">
          <cell r="C1861">
            <v>59</v>
          </cell>
          <cell r="D1861">
            <v>53</v>
          </cell>
        </row>
        <row r="1890">
          <cell r="C1890">
            <v>5</v>
          </cell>
          <cell r="D1890">
            <v>5</v>
          </cell>
          <cell r="E1890">
            <v>0</v>
          </cell>
          <cell r="AB1890">
            <v>5</v>
          </cell>
        </row>
        <row r="1914">
          <cell r="C1914">
            <v>47</v>
          </cell>
          <cell r="D1914">
            <v>44</v>
          </cell>
          <cell r="E1914">
            <v>3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AB1914">
            <v>44</v>
          </cell>
        </row>
        <row r="1935">
          <cell r="C1935">
            <v>8</v>
          </cell>
          <cell r="D1935">
            <v>8</v>
          </cell>
          <cell r="E1935">
            <v>0</v>
          </cell>
          <cell r="AB1935">
            <v>8</v>
          </cell>
        </row>
        <row r="1936">
          <cell r="C1936">
            <v>9</v>
          </cell>
          <cell r="D1936">
            <v>9</v>
          </cell>
          <cell r="E1936">
            <v>0</v>
          </cell>
          <cell r="AB1936">
            <v>9</v>
          </cell>
        </row>
      </sheetData>
      <sheetData sheetId="4">
        <row r="43">
          <cell r="C43">
            <v>1</v>
          </cell>
          <cell r="D43">
            <v>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79">
          <cell r="C79">
            <v>545</v>
          </cell>
          <cell r="D79">
            <v>23</v>
          </cell>
          <cell r="E79">
            <v>487</v>
          </cell>
          <cell r="F79">
            <v>35</v>
          </cell>
          <cell r="G79">
            <v>2</v>
          </cell>
          <cell r="H79">
            <v>0</v>
          </cell>
        </row>
        <row r="119">
          <cell r="C119">
            <v>306</v>
          </cell>
          <cell r="D119">
            <v>1</v>
          </cell>
          <cell r="E119">
            <v>286</v>
          </cell>
          <cell r="F119">
            <v>19</v>
          </cell>
          <cell r="G119">
            <v>0</v>
          </cell>
          <cell r="H119">
            <v>0</v>
          </cell>
        </row>
        <row r="161">
          <cell r="C161">
            <v>2</v>
          </cell>
          <cell r="D161">
            <v>2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78">
          <cell r="C178">
            <v>1955</v>
          </cell>
          <cell r="D178">
            <v>1226</v>
          </cell>
          <cell r="E178">
            <v>8</v>
          </cell>
          <cell r="F178">
            <v>721</v>
          </cell>
          <cell r="G178">
            <v>0</v>
          </cell>
          <cell r="H178">
            <v>0</v>
          </cell>
        </row>
        <row r="249">
          <cell r="C249">
            <v>72</v>
          </cell>
          <cell r="D249">
            <v>11</v>
          </cell>
          <cell r="E249">
            <v>31</v>
          </cell>
          <cell r="F249">
            <v>30</v>
          </cell>
          <cell r="G249">
            <v>0</v>
          </cell>
          <cell r="H249">
            <v>0</v>
          </cell>
        </row>
        <row r="289">
          <cell r="C289">
            <v>83</v>
          </cell>
          <cell r="D289">
            <v>24</v>
          </cell>
          <cell r="E289">
            <v>15</v>
          </cell>
          <cell r="F289">
            <v>44</v>
          </cell>
          <cell r="G289">
            <v>0</v>
          </cell>
          <cell r="H289">
            <v>0</v>
          </cell>
        </row>
        <row r="312">
          <cell r="C312">
            <v>71</v>
          </cell>
          <cell r="D312">
            <v>0</v>
          </cell>
          <cell r="E312">
            <v>70</v>
          </cell>
          <cell r="F312">
            <v>1</v>
          </cell>
          <cell r="G312">
            <v>0</v>
          </cell>
          <cell r="H312">
            <v>0</v>
          </cell>
        </row>
        <row r="330">
          <cell r="C330">
            <v>2105</v>
          </cell>
          <cell r="D330">
            <v>357</v>
          </cell>
          <cell r="E330">
            <v>1748</v>
          </cell>
          <cell r="F330">
            <v>0</v>
          </cell>
          <cell r="G330">
            <v>0</v>
          </cell>
          <cell r="H330">
            <v>0</v>
          </cell>
        </row>
        <row r="383">
          <cell r="C383">
            <v>0</v>
          </cell>
        </row>
      </sheetData>
      <sheetData sheetId="5">
        <row r="83">
          <cell r="C83">
            <v>0</v>
          </cell>
        </row>
        <row r="174">
          <cell r="C174">
            <v>0</v>
          </cell>
        </row>
        <row r="243">
          <cell r="C243">
            <v>0</v>
          </cell>
        </row>
        <row r="289">
          <cell r="C289">
            <v>0</v>
          </cell>
        </row>
        <row r="295">
          <cell r="C295">
            <v>0</v>
          </cell>
        </row>
        <row r="362">
          <cell r="C362">
            <v>0</v>
          </cell>
        </row>
        <row r="405">
          <cell r="C405">
            <v>0</v>
          </cell>
        </row>
        <row r="428">
          <cell r="C428">
            <v>0</v>
          </cell>
        </row>
        <row r="446">
          <cell r="C446">
            <v>0</v>
          </cell>
        </row>
        <row r="456">
          <cell r="C456">
            <v>0</v>
          </cell>
        </row>
        <row r="500">
          <cell r="C500">
            <v>0</v>
          </cell>
        </row>
        <row r="535">
          <cell r="C535">
            <v>0</v>
          </cell>
        </row>
        <row r="590">
          <cell r="C590">
            <v>0</v>
          </cell>
        </row>
        <row r="615">
          <cell r="C615">
            <v>0</v>
          </cell>
        </row>
        <row r="633">
          <cell r="C633">
            <v>0</v>
          </cell>
        </row>
        <row r="654">
          <cell r="C654">
            <v>0</v>
          </cell>
        </row>
        <row r="674">
          <cell r="C674">
            <v>0</v>
          </cell>
        </row>
        <row r="678">
          <cell r="C678">
            <v>0</v>
          </cell>
        </row>
        <row r="681">
          <cell r="C681">
            <v>0</v>
          </cell>
        </row>
        <row r="687">
          <cell r="C687">
            <v>0</v>
          </cell>
        </row>
        <row r="695">
          <cell r="C695">
            <v>0</v>
          </cell>
        </row>
        <row r="701">
          <cell r="C701">
            <v>0</v>
          </cell>
        </row>
        <row r="704">
          <cell r="C704">
            <v>0</v>
          </cell>
        </row>
        <row r="707">
          <cell r="C707">
            <v>0</v>
          </cell>
        </row>
        <row r="710">
          <cell r="C710">
            <v>0</v>
          </cell>
        </row>
        <row r="717">
          <cell r="C717">
            <v>0</v>
          </cell>
        </row>
        <row r="719">
          <cell r="C719">
            <v>0</v>
          </cell>
        </row>
        <row r="722">
          <cell r="C722">
            <v>0</v>
          </cell>
        </row>
        <row r="729">
          <cell r="C729">
            <v>0</v>
          </cell>
        </row>
        <row r="732">
          <cell r="C732">
            <v>0</v>
          </cell>
        </row>
        <row r="749">
          <cell r="C749">
            <v>0</v>
          </cell>
        </row>
        <row r="766">
          <cell r="C766">
            <v>0</v>
          </cell>
        </row>
        <row r="785">
          <cell r="C785">
            <v>0</v>
          </cell>
        </row>
        <row r="806">
          <cell r="C806">
            <v>0</v>
          </cell>
        </row>
        <row r="813">
          <cell r="C813">
            <v>0</v>
          </cell>
        </row>
        <row r="884">
          <cell r="C884">
            <v>0</v>
          </cell>
        </row>
        <row r="963">
          <cell r="C963">
            <v>0</v>
          </cell>
        </row>
        <row r="1039">
          <cell r="C1039">
            <v>0</v>
          </cell>
        </row>
        <row r="1100">
          <cell r="C1100">
            <v>0</v>
          </cell>
        </row>
        <row r="1168">
          <cell r="C1168">
            <v>0</v>
          </cell>
        </row>
        <row r="1198">
          <cell r="C1198">
            <v>0</v>
          </cell>
        </row>
        <row r="1223">
          <cell r="C1223">
            <v>0</v>
          </cell>
        </row>
        <row r="1289">
          <cell r="C1289">
            <v>0</v>
          </cell>
        </row>
        <row r="1355">
          <cell r="C1355">
            <v>0</v>
          </cell>
        </row>
        <row r="1359">
          <cell r="C1359">
            <v>0</v>
          </cell>
        </row>
        <row r="1443">
          <cell r="C1443">
            <v>0</v>
          </cell>
        </row>
        <row r="1491">
          <cell r="C1491">
            <v>0</v>
          </cell>
        </row>
        <row r="1576">
          <cell r="C1576">
            <v>0</v>
          </cell>
        </row>
        <row r="1594">
          <cell r="C1594">
            <v>0</v>
          </cell>
        </row>
        <row r="1599">
          <cell r="C1599">
            <v>0</v>
          </cell>
        </row>
        <row r="1641">
          <cell r="C1641">
            <v>0</v>
          </cell>
        </row>
        <row r="1847">
          <cell r="C1847">
            <v>0</v>
          </cell>
        </row>
        <row r="1851">
          <cell r="C1851">
            <v>0</v>
          </cell>
        </row>
        <row r="1916">
          <cell r="C1916">
            <v>0</v>
          </cell>
        </row>
        <row r="1990">
          <cell r="C1990">
            <v>0</v>
          </cell>
        </row>
        <row r="2025">
          <cell r="C2025">
            <v>0</v>
          </cell>
        </row>
        <row r="2064">
          <cell r="C2064">
            <v>0</v>
          </cell>
        </row>
        <row r="2121">
          <cell r="C2121">
            <v>0</v>
          </cell>
        </row>
        <row r="2191">
          <cell r="C2191">
            <v>0</v>
          </cell>
        </row>
        <row r="2230">
          <cell r="C2230">
            <v>0</v>
          </cell>
        </row>
        <row r="2252">
          <cell r="C2252">
            <v>0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BS21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ABRIL</v>
          </cell>
          <cell r="C6">
            <v>0</v>
          </cell>
          <cell r="D6">
            <v>4</v>
          </cell>
        </row>
        <row r="7">
          <cell r="B7">
            <v>2013</v>
          </cell>
        </row>
      </sheetData>
      <sheetData sheetId="1"/>
      <sheetData sheetId="2"/>
      <sheetData sheetId="3">
        <row r="48">
          <cell r="C48">
            <v>546</v>
          </cell>
          <cell r="D48">
            <v>513</v>
          </cell>
        </row>
        <row r="50">
          <cell r="C50">
            <v>48</v>
          </cell>
          <cell r="D50">
            <v>48</v>
          </cell>
        </row>
        <row r="51">
          <cell r="C51">
            <v>91</v>
          </cell>
          <cell r="D51">
            <v>89</v>
          </cell>
        </row>
        <row r="83">
          <cell r="C83">
            <v>22259</v>
          </cell>
          <cell r="D83">
            <v>21936</v>
          </cell>
          <cell r="N83">
            <v>7576</v>
          </cell>
          <cell r="O83">
            <v>6894</v>
          </cell>
          <cell r="P83">
            <v>7789</v>
          </cell>
          <cell r="Q83">
            <v>0</v>
          </cell>
          <cell r="R83">
            <v>0</v>
          </cell>
          <cell r="T83">
            <v>0</v>
          </cell>
        </row>
        <row r="174">
          <cell r="C174">
            <v>24889</v>
          </cell>
          <cell r="D174">
            <v>24493</v>
          </cell>
          <cell r="N174">
            <v>7989</v>
          </cell>
          <cell r="O174">
            <v>11260</v>
          </cell>
          <cell r="P174">
            <v>5640</v>
          </cell>
          <cell r="Q174">
            <v>0</v>
          </cell>
          <cell r="R174">
            <v>0</v>
          </cell>
          <cell r="T174">
            <v>0</v>
          </cell>
        </row>
        <row r="243">
          <cell r="C243">
            <v>1464</v>
          </cell>
          <cell r="D243">
            <v>1438</v>
          </cell>
          <cell r="N243">
            <v>128</v>
          </cell>
          <cell r="O243">
            <v>1334</v>
          </cell>
          <cell r="P243">
            <v>2</v>
          </cell>
          <cell r="Q243">
            <v>0</v>
          </cell>
          <cell r="R243">
            <v>0</v>
          </cell>
          <cell r="T243">
            <v>0</v>
          </cell>
        </row>
        <row r="289">
          <cell r="C289">
            <v>0</v>
          </cell>
          <cell r="D289">
            <v>0</v>
          </cell>
          <cell r="Q289">
            <v>0</v>
          </cell>
          <cell r="R289">
            <v>0</v>
          </cell>
          <cell r="T289">
            <v>0</v>
          </cell>
        </row>
        <row r="295">
          <cell r="C295">
            <v>1119</v>
          </cell>
          <cell r="D295">
            <v>1089</v>
          </cell>
          <cell r="N295">
            <v>657</v>
          </cell>
          <cell r="O295">
            <v>402</v>
          </cell>
          <cell r="P295">
            <v>60</v>
          </cell>
          <cell r="Q295">
            <v>0</v>
          </cell>
          <cell r="R295">
            <v>0</v>
          </cell>
          <cell r="T295">
            <v>0</v>
          </cell>
        </row>
        <row r="362">
          <cell r="C362">
            <v>4671</v>
          </cell>
          <cell r="D362">
            <v>4659</v>
          </cell>
          <cell r="N362">
            <v>1046</v>
          </cell>
          <cell r="O362">
            <v>3524</v>
          </cell>
          <cell r="P362">
            <v>101</v>
          </cell>
          <cell r="Q362">
            <v>0</v>
          </cell>
          <cell r="R362">
            <v>0</v>
          </cell>
          <cell r="T362">
            <v>0</v>
          </cell>
        </row>
        <row r="405">
          <cell r="C405">
            <v>68</v>
          </cell>
          <cell r="D405">
            <v>68</v>
          </cell>
          <cell r="N405">
            <v>2</v>
          </cell>
          <cell r="O405">
            <v>66</v>
          </cell>
          <cell r="Q405">
            <v>0</v>
          </cell>
          <cell r="R405">
            <v>0</v>
          </cell>
          <cell r="T405">
            <v>0</v>
          </cell>
        </row>
        <row r="428">
          <cell r="C428">
            <v>656</v>
          </cell>
          <cell r="D428">
            <v>656</v>
          </cell>
          <cell r="N428">
            <v>234</v>
          </cell>
          <cell r="O428">
            <v>395</v>
          </cell>
          <cell r="P428">
            <v>27</v>
          </cell>
          <cell r="Q428">
            <v>0</v>
          </cell>
          <cell r="R428">
            <v>0</v>
          </cell>
          <cell r="T428">
            <v>0</v>
          </cell>
        </row>
        <row r="446">
          <cell r="C446">
            <v>0</v>
          </cell>
          <cell r="D446">
            <v>0</v>
          </cell>
          <cell r="Q446">
            <v>0</v>
          </cell>
          <cell r="R446">
            <v>0</v>
          </cell>
          <cell r="T446">
            <v>0</v>
          </cell>
        </row>
        <row r="456">
          <cell r="C456">
            <v>55</v>
          </cell>
          <cell r="D456">
            <v>55</v>
          </cell>
          <cell r="N456">
            <v>16</v>
          </cell>
          <cell r="O456">
            <v>35</v>
          </cell>
          <cell r="P456">
            <v>4</v>
          </cell>
          <cell r="Q456">
            <v>0</v>
          </cell>
          <cell r="R456">
            <v>0</v>
          </cell>
          <cell r="T456">
            <v>0</v>
          </cell>
        </row>
        <row r="500">
          <cell r="C500">
            <v>2964</v>
          </cell>
          <cell r="D500">
            <v>2953</v>
          </cell>
          <cell r="N500">
            <v>352</v>
          </cell>
          <cell r="O500">
            <v>1782</v>
          </cell>
          <cell r="P500">
            <v>830</v>
          </cell>
          <cell r="Q500">
            <v>0</v>
          </cell>
          <cell r="R500">
            <v>0</v>
          </cell>
          <cell r="T500">
            <v>0</v>
          </cell>
        </row>
        <row r="535">
          <cell r="C535">
            <v>2962</v>
          </cell>
          <cell r="D535">
            <v>2948</v>
          </cell>
          <cell r="N535">
            <v>376</v>
          </cell>
          <cell r="O535">
            <v>621</v>
          </cell>
          <cell r="P535">
            <v>1965</v>
          </cell>
          <cell r="Q535">
            <v>0</v>
          </cell>
          <cell r="R535">
            <v>0</v>
          </cell>
          <cell r="T535">
            <v>0</v>
          </cell>
        </row>
        <row r="590">
          <cell r="C590">
            <v>4</v>
          </cell>
          <cell r="D590">
            <v>4</v>
          </cell>
          <cell r="O590">
            <v>4</v>
          </cell>
          <cell r="Q590">
            <v>0</v>
          </cell>
          <cell r="R590">
            <v>0</v>
          </cell>
          <cell r="T590">
            <v>0</v>
          </cell>
        </row>
        <row r="615">
          <cell r="C615">
            <v>617</v>
          </cell>
          <cell r="D615">
            <v>609</v>
          </cell>
          <cell r="N615">
            <v>119</v>
          </cell>
          <cell r="O615">
            <v>155</v>
          </cell>
          <cell r="P615">
            <v>343</v>
          </cell>
          <cell r="Q615">
            <v>0</v>
          </cell>
          <cell r="R615">
            <v>0</v>
          </cell>
          <cell r="T615">
            <v>0</v>
          </cell>
        </row>
        <row r="633">
          <cell r="C633">
            <v>927</v>
          </cell>
          <cell r="D633">
            <v>913</v>
          </cell>
          <cell r="N633">
            <v>380</v>
          </cell>
          <cell r="O633">
            <v>457</v>
          </cell>
          <cell r="P633">
            <v>90</v>
          </cell>
          <cell r="Q633">
            <v>0</v>
          </cell>
          <cell r="R633">
            <v>0</v>
          </cell>
          <cell r="T633">
            <v>0</v>
          </cell>
        </row>
        <row r="634">
          <cell r="C634">
            <v>188</v>
          </cell>
          <cell r="D634">
            <v>188</v>
          </cell>
          <cell r="O634">
            <v>188</v>
          </cell>
        </row>
        <row r="635">
          <cell r="C635">
            <v>215</v>
          </cell>
          <cell r="D635">
            <v>215</v>
          </cell>
          <cell r="N635">
            <v>93</v>
          </cell>
          <cell r="O635">
            <v>49</v>
          </cell>
          <cell r="P635">
            <v>73</v>
          </cell>
        </row>
        <row r="636">
          <cell r="C636">
            <v>14</v>
          </cell>
          <cell r="D636">
            <v>14</v>
          </cell>
          <cell r="O636">
            <v>14</v>
          </cell>
        </row>
        <row r="637">
          <cell r="C637">
            <v>191</v>
          </cell>
          <cell r="D637">
            <v>191</v>
          </cell>
          <cell r="N637">
            <v>191</v>
          </cell>
        </row>
        <row r="638">
          <cell r="C638">
            <v>78</v>
          </cell>
          <cell r="D638">
            <v>64</v>
          </cell>
          <cell r="N638">
            <v>65</v>
          </cell>
          <cell r="O638">
            <v>13</v>
          </cell>
        </row>
        <row r="639">
          <cell r="C639">
            <v>44</v>
          </cell>
          <cell r="D639">
            <v>44</v>
          </cell>
          <cell r="O639">
            <v>44</v>
          </cell>
        </row>
        <row r="641">
          <cell r="C641">
            <v>5</v>
          </cell>
          <cell r="D641">
            <v>5</v>
          </cell>
          <cell r="O641">
            <v>4</v>
          </cell>
          <cell r="P641">
            <v>1</v>
          </cell>
        </row>
        <row r="642">
          <cell r="C642">
            <v>26</v>
          </cell>
          <cell r="D642">
            <v>26</v>
          </cell>
          <cell r="N642">
            <v>12</v>
          </cell>
          <cell r="O642">
            <v>7</v>
          </cell>
          <cell r="P642">
            <v>7</v>
          </cell>
        </row>
        <row r="643">
          <cell r="C643">
            <v>2</v>
          </cell>
          <cell r="D643">
            <v>2</v>
          </cell>
          <cell r="N643">
            <v>2</v>
          </cell>
        </row>
        <row r="644">
          <cell r="C644">
            <v>70</v>
          </cell>
          <cell r="D644">
            <v>70</v>
          </cell>
          <cell r="O644">
            <v>70</v>
          </cell>
        </row>
        <row r="646">
          <cell r="C646">
            <v>11</v>
          </cell>
          <cell r="D646">
            <v>11</v>
          </cell>
          <cell r="N646">
            <v>1</v>
          </cell>
          <cell r="O646">
            <v>5</v>
          </cell>
          <cell r="P646">
            <v>5</v>
          </cell>
        </row>
        <row r="647">
          <cell r="C647">
            <v>12</v>
          </cell>
          <cell r="D647">
            <v>12</v>
          </cell>
          <cell r="O647">
            <v>12</v>
          </cell>
        </row>
        <row r="648">
          <cell r="C648">
            <v>27</v>
          </cell>
          <cell r="D648">
            <v>27</v>
          </cell>
          <cell r="N648">
            <v>8</v>
          </cell>
          <cell r="O648">
            <v>17</v>
          </cell>
          <cell r="P648">
            <v>2</v>
          </cell>
        </row>
        <row r="649">
          <cell r="C649">
            <v>27</v>
          </cell>
          <cell r="D649">
            <v>27</v>
          </cell>
          <cell r="N649">
            <v>8</v>
          </cell>
          <cell r="O649">
            <v>17</v>
          </cell>
          <cell r="P649">
            <v>2</v>
          </cell>
        </row>
        <row r="653">
          <cell r="C653">
            <v>17</v>
          </cell>
          <cell r="D653">
            <v>17</v>
          </cell>
          <cell r="O653">
            <v>17</v>
          </cell>
        </row>
        <row r="654">
          <cell r="C654">
            <v>0</v>
          </cell>
          <cell r="D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T654">
            <v>0</v>
          </cell>
        </row>
        <row r="674">
          <cell r="C674">
            <v>0</v>
          </cell>
          <cell r="D674">
            <v>0</v>
          </cell>
          <cell r="Q674">
            <v>0</v>
          </cell>
          <cell r="R674">
            <v>0</v>
          </cell>
          <cell r="T674">
            <v>0</v>
          </cell>
        </row>
        <row r="678">
          <cell r="C678">
            <v>0</v>
          </cell>
          <cell r="D678">
            <v>0</v>
          </cell>
          <cell r="Q678">
            <v>0</v>
          </cell>
          <cell r="R678">
            <v>0</v>
          </cell>
          <cell r="T678">
            <v>0</v>
          </cell>
        </row>
        <row r="681">
          <cell r="C681">
            <v>0</v>
          </cell>
          <cell r="D681">
            <v>0</v>
          </cell>
          <cell r="Q681">
            <v>0</v>
          </cell>
          <cell r="R681">
            <v>0</v>
          </cell>
          <cell r="T681">
            <v>0</v>
          </cell>
        </row>
        <row r="687">
          <cell r="C687">
            <v>0</v>
          </cell>
          <cell r="D687">
            <v>0</v>
          </cell>
          <cell r="Q687">
            <v>0</v>
          </cell>
          <cell r="R687">
            <v>0</v>
          </cell>
          <cell r="T687">
            <v>0</v>
          </cell>
        </row>
        <row r="695">
          <cell r="C695">
            <v>0</v>
          </cell>
          <cell r="D695">
            <v>0</v>
          </cell>
          <cell r="Q695">
            <v>0</v>
          </cell>
          <cell r="R695">
            <v>0</v>
          </cell>
          <cell r="T695">
            <v>0</v>
          </cell>
        </row>
        <row r="701">
          <cell r="C701">
            <v>0</v>
          </cell>
          <cell r="D701">
            <v>0</v>
          </cell>
          <cell r="Q701">
            <v>0</v>
          </cell>
          <cell r="R701">
            <v>0</v>
          </cell>
          <cell r="T701">
            <v>0</v>
          </cell>
        </row>
        <row r="704">
          <cell r="C704">
            <v>0</v>
          </cell>
          <cell r="D704">
            <v>0</v>
          </cell>
          <cell r="Q704">
            <v>0</v>
          </cell>
          <cell r="R704">
            <v>0</v>
          </cell>
          <cell r="T704">
            <v>0</v>
          </cell>
        </row>
        <row r="707">
          <cell r="C707">
            <v>0</v>
          </cell>
          <cell r="D707">
            <v>0</v>
          </cell>
          <cell r="Q707">
            <v>0</v>
          </cell>
          <cell r="R707">
            <v>0</v>
          </cell>
          <cell r="T707">
            <v>0</v>
          </cell>
        </row>
        <row r="710">
          <cell r="C710">
            <v>0</v>
          </cell>
          <cell r="D710">
            <v>0</v>
          </cell>
          <cell r="Q710">
            <v>0</v>
          </cell>
          <cell r="R710">
            <v>0</v>
          </cell>
          <cell r="T710">
            <v>0</v>
          </cell>
        </row>
        <row r="717">
          <cell r="C717">
            <v>0</v>
          </cell>
          <cell r="D717">
            <v>0</v>
          </cell>
          <cell r="Q717">
            <v>0</v>
          </cell>
          <cell r="R717">
            <v>0</v>
          </cell>
          <cell r="T717">
            <v>0</v>
          </cell>
        </row>
        <row r="720">
          <cell r="C720">
            <v>0</v>
          </cell>
          <cell r="D720">
            <v>0</v>
          </cell>
          <cell r="Q720">
            <v>0</v>
          </cell>
          <cell r="R720">
            <v>0</v>
          </cell>
          <cell r="T720">
            <v>0</v>
          </cell>
        </row>
        <row r="727">
          <cell r="C727">
            <v>0</v>
          </cell>
          <cell r="D727">
            <v>0</v>
          </cell>
          <cell r="Q727">
            <v>0</v>
          </cell>
          <cell r="R727">
            <v>0</v>
          </cell>
          <cell r="T727">
            <v>0</v>
          </cell>
        </row>
        <row r="730">
          <cell r="C730">
            <v>0</v>
          </cell>
          <cell r="D730">
            <v>0</v>
          </cell>
          <cell r="Q730">
            <v>0</v>
          </cell>
          <cell r="R730">
            <v>0</v>
          </cell>
          <cell r="T730">
            <v>0</v>
          </cell>
        </row>
        <row r="747">
          <cell r="C747">
            <v>0</v>
          </cell>
          <cell r="D747">
            <v>0</v>
          </cell>
          <cell r="Q747">
            <v>0</v>
          </cell>
          <cell r="R747">
            <v>0</v>
          </cell>
          <cell r="T747">
            <v>0</v>
          </cell>
        </row>
        <row r="764">
          <cell r="C764">
            <v>0</v>
          </cell>
          <cell r="D764">
            <v>0</v>
          </cell>
          <cell r="Q764">
            <v>0</v>
          </cell>
          <cell r="R764">
            <v>0</v>
          </cell>
          <cell r="T764">
            <v>0</v>
          </cell>
        </row>
        <row r="783">
          <cell r="C783">
            <v>0</v>
          </cell>
          <cell r="D783">
            <v>0</v>
          </cell>
          <cell r="Q783">
            <v>0</v>
          </cell>
          <cell r="R783">
            <v>0</v>
          </cell>
          <cell r="T783">
            <v>0</v>
          </cell>
        </row>
        <row r="804">
          <cell r="C804">
            <v>14</v>
          </cell>
          <cell r="D804">
            <v>8</v>
          </cell>
          <cell r="N804">
            <v>4</v>
          </cell>
          <cell r="O804">
            <v>10</v>
          </cell>
          <cell r="P804">
            <v>0</v>
          </cell>
          <cell r="Q804">
            <v>0</v>
          </cell>
          <cell r="R804">
            <v>0</v>
          </cell>
          <cell r="T804">
            <v>0</v>
          </cell>
        </row>
        <row r="811">
          <cell r="C811">
            <v>4</v>
          </cell>
          <cell r="D811">
            <v>1</v>
          </cell>
          <cell r="E811">
            <v>3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AB811">
            <v>0</v>
          </cell>
        </row>
        <row r="882">
          <cell r="C882">
            <v>130</v>
          </cell>
          <cell r="D882">
            <v>127</v>
          </cell>
          <cell r="E882">
            <v>3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Q882">
            <v>66</v>
          </cell>
          <cell r="R882">
            <v>0</v>
          </cell>
          <cell r="S882">
            <v>0</v>
          </cell>
          <cell r="T882">
            <v>0</v>
          </cell>
          <cell r="AB882">
            <v>64</v>
          </cell>
        </row>
        <row r="961">
          <cell r="C961">
            <v>50</v>
          </cell>
          <cell r="D961">
            <v>37</v>
          </cell>
          <cell r="E961">
            <v>13</v>
          </cell>
          <cell r="F961">
            <v>5</v>
          </cell>
          <cell r="G961">
            <v>0</v>
          </cell>
          <cell r="H961">
            <v>5</v>
          </cell>
          <cell r="I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AB961">
            <v>21</v>
          </cell>
        </row>
        <row r="1036">
          <cell r="C1036">
            <v>1</v>
          </cell>
          <cell r="D1036">
            <v>1</v>
          </cell>
          <cell r="O1036">
            <v>1</v>
          </cell>
        </row>
        <row r="1037">
          <cell r="C1037">
            <v>9</v>
          </cell>
          <cell r="D1037">
            <v>9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AB1037">
            <v>3</v>
          </cell>
        </row>
        <row r="1098">
          <cell r="C1098">
            <v>81</v>
          </cell>
          <cell r="D1098">
            <v>81</v>
          </cell>
          <cell r="E1098">
            <v>0</v>
          </cell>
          <cell r="F1098">
            <v>1</v>
          </cell>
          <cell r="G1098">
            <v>0</v>
          </cell>
          <cell r="H1098">
            <v>0</v>
          </cell>
          <cell r="I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AB1098">
            <v>73</v>
          </cell>
        </row>
        <row r="1166">
          <cell r="C1166">
            <v>143</v>
          </cell>
          <cell r="D1166">
            <v>130</v>
          </cell>
          <cell r="E1166">
            <v>13</v>
          </cell>
          <cell r="F1166">
            <v>3</v>
          </cell>
          <cell r="G1166">
            <v>0</v>
          </cell>
          <cell r="H1166">
            <v>0</v>
          </cell>
          <cell r="I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AB1166">
            <v>146</v>
          </cell>
        </row>
        <row r="1196">
          <cell r="C1196">
            <v>746</v>
          </cell>
          <cell r="D1196">
            <v>741</v>
          </cell>
          <cell r="N1196">
            <v>24</v>
          </cell>
          <cell r="O1196">
            <v>311</v>
          </cell>
          <cell r="P1196">
            <v>411</v>
          </cell>
          <cell r="Q1196">
            <v>0</v>
          </cell>
          <cell r="R1196">
            <v>0</v>
          </cell>
          <cell r="T1196">
            <v>0</v>
          </cell>
        </row>
        <row r="1221">
          <cell r="C1221">
            <v>6</v>
          </cell>
          <cell r="D1221">
            <v>5</v>
          </cell>
          <cell r="E1221">
            <v>1</v>
          </cell>
          <cell r="F1221">
            <v>1</v>
          </cell>
          <cell r="G1221">
            <v>0</v>
          </cell>
          <cell r="H1221">
            <v>0</v>
          </cell>
          <cell r="I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AB1221">
            <v>1</v>
          </cell>
        </row>
        <row r="1287">
          <cell r="C1287">
            <v>1</v>
          </cell>
          <cell r="D1287">
            <v>1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AB1287">
            <v>1</v>
          </cell>
        </row>
        <row r="1353">
          <cell r="C1353">
            <v>30</v>
          </cell>
          <cell r="D1353">
            <v>23</v>
          </cell>
          <cell r="N1353">
            <v>1</v>
          </cell>
          <cell r="O1353">
            <v>29</v>
          </cell>
          <cell r="P1353">
            <v>0</v>
          </cell>
          <cell r="Q1353">
            <v>0</v>
          </cell>
          <cell r="R1353">
            <v>0</v>
          </cell>
          <cell r="T1353">
            <v>0</v>
          </cell>
        </row>
        <row r="1357">
          <cell r="C1357">
            <v>215</v>
          </cell>
          <cell r="D1357">
            <v>184</v>
          </cell>
          <cell r="E1357">
            <v>31</v>
          </cell>
          <cell r="F1357">
            <v>29</v>
          </cell>
          <cell r="G1357">
            <v>0</v>
          </cell>
          <cell r="H1357">
            <v>3</v>
          </cell>
          <cell r="I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AB1357">
            <v>0</v>
          </cell>
        </row>
        <row r="1441">
          <cell r="C1441">
            <v>7</v>
          </cell>
          <cell r="D1441">
            <v>5</v>
          </cell>
          <cell r="E1441">
            <v>2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AB1441">
            <v>3</v>
          </cell>
        </row>
        <row r="1489">
          <cell r="C1489">
            <v>58</v>
          </cell>
          <cell r="D1489">
            <v>31</v>
          </cell>
          <cell r="E1489">
            <v>27</v>
          </cell>
          <cell r="F1489">
            <v>1</v>
          </cell>
          <cell r="G1489">
            <v>0</v>
          </cell>
          <cell r="H1489">
            <v>1</v>
          </cell>
          <cell r="I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AB1489">
            <v>0</v>
          </cell>
        </row>
        <row r="1574">
          <cell r="C1574">
            <v>1075</v>
          </cell>
          <cell r="D1574">
            <v>977</v>
          </cell>
          <cell r="N1574">
            <v>931</v>
          </cell>
          <cell r="O1574">
            <v>144</v>
          </cell>
          <cell r="P1574">
            <v>0</v>
          </cell>
          <cell r="Q1574">
            <v>0</v>
          </cell>
          <cell r="R1574">
            <v>0</v>
          </cell>
          <cell r="T1574">
            <v>0</v>
          </cell>
        </row>
        <row r="1592">
          <cell r="C1592">
            <v>17</v>
          </cell>
          <cell r="D1592">
            <v>14</v>
          </cell>
          <cell r="E1592">
            <v>3</v>
          </cell>
          <cell r="F1592">
            <v>2</v>
          </cell>
          <cell r="G1592">
            <v>0</v>
          </cell>
          <cell r="H1592">
            <v>0</v>
          </cell>
          <cell r="I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AB1592">
            <v>2</v>
          </cell>
        </row>
        <row r="1597">
          <cell r="C1597">
            <v>88</v>
          </cell>
          <cell r="D1597">
            <v>56</v>
          </cell>
          <cell r="E1597">
            <v>32</v>
          </cell>
          <cell r="F1597">
            <v>20</v>
          </cell>
          <cell r="G1597">
            <v>0</v>
          </cell>
          <cell r="H1597">
            <v>0</v>
          </cell>
          <cell r="I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AB1597">
            <v>3</v>
          </cell>
        </row>
        <row r="1632">
          <cell r="C1632">
            <v>1</v>
          </cell>
          <cell r="D1632">
            <v>1</v>
          </cell>
          <cell r="E1632">
            <v>0</v>
          </cell>
        </row>
        <row r="1633">
          <cell r="C1633">
            <v>22</v>
          </cell>
          <cell r="D1633">
            <v>20</v>
          </cell>
          <cell r="E1633">
            <v>2</v>
          </cell>
          <cell r="F1633">
            <v>2</v>
          </cell>
          <cell r="H1633">
            <v>1</v>
          </cell>
        </row>
        <row r="1634">
          <cell r="C1634">
            <v>112</v>
          </cell>
          <cell r="D1634">
            <v>44</v>
          </cell>
          <cell r="E1634">
            <v>68</v>
          </cell>
        </row>
        <row r="1635">
          <cell r="C1635">
            <v>1</v>
          </cell>
          <cell r="D1635">
            <v>1</v>
          </cell>
          <cell r="E1635">
            <v>0</v>
          </cell>
        </row>
        <row r="1639">
          <cell r="C1639">
            <v>58</v>
          </cell>
          <cell r="D1639">
            <v>52</v>
          </cell>
          <cell r="E1639">
            <v>6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AB1639">
            <v>6</v>
          </cell>
        </row>
        <row r="1640">
          <cell r="E1640">
            <v>0</v>
          </cell>
          <cell r="AB1640">
            <v>0</v>
          </cell>
        </row>
        <row r="1641">
          <cell r="E1641">
            <v>0</v>
          </cell>
          <cell r="AB1641">
            <v>0</v>
          </cell>
        </row>
        <row r="1642">
          <cell r="E1642">
            <v>0</v>
          </cell>
          <cell r="AB1642">
            <v>0</v>
          </cell>
        </row>
        <row r="1643">
          <cell r="E1643">
            <v>0</v>
          </cell>
          <cell r="AB1643">
            <v>0</v>
          </cell>
        </row>
        <row r="1644">
          <cell r="E1644">
            <v>0</v>
          </cell>
          <cell r="AB1644">
            <v>0</v>
          </cell>
        </row>
        <row r="1645">
          <cell r="E1645">
            <v>0</v>
          </cell>
          <cell r="AB1645">
            <v>0</v>
          </cell>
        </row>
        <row r="1646">
          <cell r="E1646">
            <v>0</v>
          </cell>
          <cell r="AB1646">
            <v>0</v>
          </cell>
        </row>
        <row r="1647">
          <cell r="E1647">
            <v>0</v>
          </cell>
        </row>
        <row r="1648">
          <cell r="E1648">
            <v>0</v>
          </cell>
          <cell r="AB1648">
            <v>0</v>
          </cell>
        </row>
        <row r="1649">
          <cell r="C1649">
            <v>7</v>
          </cell>
          <cell r="D1649">
            <v>7</v>
          </cell>
          <cell r="E1649">
            <v>0</v>
          </cell>
        </row>
        <row r="1650">
          <cell r="C1650">
            <v>6</v>
          </cell>
          <cell r="D1650">
            <v>6</v>
          </cell>
          <cell r="E1650">
            <v>0</v>
          </cell>
        </row>
        <row r="1651">
          <cell r="E1651">
            <v>0</v>
          </cell>
        </row>
        <row r="1652">
          <cell r="E1652">
            <v>0</v>
          </cell>
        </row>
        <row r="1653">
          <cell r="E1653">
            <v>0</v>
          </cell>
        </row>
        <row r="1654">
          <cell r="E1654">
            <v>0</v>
          </cell>
        </row>
        <row r="1655">
          <cell r="E1655">
            <v>0</v>
          </cell>
        </row>
        <row r="1656">
          <cell r="E1656">
            <v>0</v>
          </cell>
        </row>
        <row r="1657">
          <cell r="E1657">
            <v>0</v>
          </cell>
        </row>
        <row r="1658">
          <cell r="E1658">
            <v>0</v>
          </cell>
          <cell r="AB1658">
            <v>0</v>
          </cell>
        </row>
        <row r="1659">
          <cell r="E1659">
            <v>0</v>
          </cell>
          <cell r="AB1659">
            <v>0</v>
          </cell>
        </row>
        <row r="1660">
          <cell r="E1660">
            <v>0</v>
          </cell>
        </row>
        <row r="1661">
          <cell r="E1661">
            <v>0</v>
          </cell>
        </row>
        <row r="1662">
          <cell r="E1662">
            <v>0</v>
          </cell>
        </row>
        <row r="1663">
          <cell r="E1663">
            <v>0</v>
          </cell>
        </row>
        <row r="1664">
          <cell r="E1664">
            <v>0</v>
          </cell>
        </row>
        <row r="1665">
          <cell r="E1665">
            <v>0</v>
          </cell>
        </row>
        <row r="1666">
          <cell r="E1666">
            <v>0</v>
          </cell>
        </row>
        <row r="1667">
          <cell r="E1667">
            <v>0</v>
          </cell>
        </row>
        <row r="1668">
          <cell r="E1668">
            <v>0</v>
          </cell>
        </row>
        <row r="1669">
          <cell r="E1669">
            <v>0</v>
          </cell>
        </row>
        <row r="1670">
          <cell r="E1670">
            <v>0</v>
          </cell>
        </row>
        <row r="1671">
          <cell r="E1671">
            <v>0</v>
          </cell>
          <cell r="AB1671">
            <v>0</v>
          </cell>
        </row>
        <row r="1672">
          <cell r="E1672">
            <v>0</v>
          </cell>
        </row>
        <row r="1673">
          <cell r="E1673">
            <v>0</v>
          </cell>
          <cell r="AB1673">
            <v>0</v>
          </cell>
        </row>
        <row r="1674">
          <cell r="E1674">
            <v>0</v>
          </cell>
          <cell r="AB1674">
            <v>0</v>
          </cell>
        </row>
        <row r="1675">
          <cell r="E1675">
            <v>0</v>
          </cell>
          <cell r="AB1675">
            <v>0</v>
          </cell>
        </row>
        <row r="1676">
          <cell r="E1676">
            <v>0</v>
          </cell>
          <cell r="AB1676">
            <v>0</v>
          </cell>
        </row>
        <row r="1677">
          <cell r="E1677">
            <v>0</v>
          </cell>
        </row>
        <row r="1678">
          <cell r="E1678">
            <v>0</v>
          </cell>
        </row>
        <row r="1679">
          <cell r="E1679">
            <v>0</v>
          </cell>
        </row>
        <row r="1680">
          <cell r="E1680">
            <v>0</v>
          </cell>
        </row>
        <row r="1681">
          <cell r="E1681">
            <v>0</v>
          </cell>
        </row>
        <row r="1682">
          <cell r="E1682">
            <v>0</v>
          </cell>
        </row>
        <row r="1683">
          <cell r="E1683">
            <v>0</v>
          </cell>
        </row>
        <row r="1684">
          <cell r="E1684">
            <v>0</v>
          </cell>
        </row>
        <row r="1685">
          <cell r="C1685">
            <v>2</v>
          </cell>
          <cell r="D1685">
            <v>2</v>
          </cell>
          <cell r="E1685">
            <v>0</v>
          </cell>
        </row>
        <row r="1686">
          <cell r="E1686">
            <v>0</v>
          </cell>
        </row>
        <row r="1687">
          <cell r="E1687">
            <v>0</v>
          </cell>
        </row>
        <row r="1688">
          <cell r="E1688">
            <v>0</v>
          </cell>
        </row>
        <row r="1689">
          <cell r="E1689">
            <v>0</v>
          </cell>
        </row>
        <row r="1690">
          <cell r="E1690">
            <v>0</v>
          </cell>
        </row>
        <row r="1691">
          <cell r="E1691">
            <v>0</v>
          </cell>
        </row>
        <row r="1692">
          <cell r="E1692">
            <v>0</v>
          </cell>
        </row>
        <row r="1693">
          <cell r="C1693">
            <v>1</v>
          </cell>
          <cell r="D1693">
            <v>1</v>
          </cell>
          <cell r="E1693">
            <v>0</v>
          </cell>
        </row>
        <row r="1694">
          <cell r="E1694">
            <v>0</v>
          </cell>
        </row>
        <row r="1695">
          <cell r="E1695">
            <v>0</v>
          </cell>
        </row>
        <row r="1696">
          <cell r="E1696">
            <v>0</v>
          </cell>
        </row>
        <row r="1697">
          <cell r="E1697">
            <v>0</v>
          </cell>
        </row>
        <row r="1698">
          <cell r="E1698">
            <v>0</v>
          </cell>
        </row>
        <row r="1699">
          <cell r="E1699">
            <v>0</v>
          </cell>
        </row>
        <row r="1700">
          <cell r="E1700">
            <v>0</v>
          </cell>
        </row>
        <row r="1701">
          <cell r="E1701">
            <v>0</v>
          </cell>
        </row>
        <row r="1702">
          <cell r="E1702">
            <v>0</v>
          </cell>
        </row>
        <row r="1703">
          <cell r="E1703">
            <v>0</v>
          </cell>
        </row>
        <row r="1704">
          <cell r="E1704">
            <v>0</v>
          </cell>
        </row>
        <row r="1705">
          <cell r="E1705">
            <v>0</v>
          </cell>
        </row>
        <row r="1706">
          <cell r="E1706">
            <v>0</v>
          </cell>
        </row>
        <row r="1707">
          <cell r="E1707">
            <v>0</v>
          </cell>
        </row>
        <row r="1708">
          <cell r="E1708">
            <v>0</v>
          </cell>
        </row>
        <row r="1709">
          <cell r="E1709">
            <v>0</v>
          </cell>
        </row>
        <row r="1710">
          <cell r="C1710">
            <v>1</v>
          </cell>
          <cell r="D1710">
            <v>1</v>
          </cell>
          <cell r="E1710">
            <v>0</v>
          </cell>
        </row>
        <row r="1711">
          <cell r="C1711">
            <v>4</v>
          </cell>
          <cell r="D1711">
            <v>3</v>
          </cell>
          <cell r="E1711">
            <v>1</v>
          </cell>
        </row>
        <row r="1712">
          <cell r="E1712">
            <v>0</v>
          </cell>
        </row>
        <row r="1713">
          <cell r="E1713">
            <v>0</v>
          </cell>
        </row>
        <row r="1714">
          <cell r="E1714">
            <v>0</v>
          </cell>
        </row>
        <row r="1715">
          <cell r="E1715">
            <v>0</v>
          </cell>
        </row>
        <row r="1716">
          <cell r="E1716">
            <v>0</v>
          </cell>
        </row>
        <row r="1717">
          <cell r="E1717">
            <v>0</v>
          </cell>
        </row>
        <row r="1718">
          <cell r="E1718">
            <v>0</v>
          </cell>
        </row>
        <row r="1719">
          <cell r="E1719">
            <v>0</v>
          </cell>
        </row>
        <row r="1720">
          <cell r="E1720">
            <v>0</v>
          </cell>
        </row>
        <row r="1721">
          <cell r="E1721">
            <v>0</v>
          </cell>
        </row>
        <row r="1722">
          <cell r="E1722">
            <v>0</v>
          </cell>
        </row>
        <row r="1723">
          <cell r="E1723">
            <v>0</v>
          </cell>
        </row>
        <row r="1724">
          <cell r="E1724">
            <v>0</v>
          </cell>
        </row>
        <row r="1725">
          <cell r="E1725">
            <v>0</v>
          </cell>
        </row>
        <row r="1726">
          <cell r="E1726">
            <v>0</v>
          </cell>
          <cell r="AB1726">
            <v>0</v>
          </cell>
        </row>
        <row r="1727">
          <cell r="E1727">
            <v>0</v>
          </cell>
        </row>
        <row r="1728">
          <cell r="E1728">
            <v>0</v>
          </cell>
          <cell r="AB1728">
            <v>0</v>
          </cell>
        </row>
        <row r="1729">
          <cell r="E1729">
            <v>0</v>
          </cell>
        </row>
        <row r="1730">
          <cell r="E1730">
            <v>0</v>
          </cell>
        </row>
        <row r="1731">
          <cell r="C1731">
            <v>1</v>
          </cell>
          <cell r="D1731">
            <v>1</v>
          </cell>
          <cell r="E1731">
            <v>0</v>
          </cell>
          <cell r="AB1731">
            <v>1</v>
          </cell>
        </row>
        <row r="1732">
          <cell r="E1732">
            <v>0</v>
          </cell>
          <cell r="AB1732">
            <v>0</v>
          </cell>
        </row>
        <row r="1733">
          <cell r="C1733">
            <v>1</v>
          </cell>
          <cell r="D1733">
            <v>1</v>
          </cell>
          <cell r="E1733">
            <v>0</v>
          </cell>
          <cell r="AB1733">
            <v>1</v>
          </cell>
        </row>
        <row r="1734">
          <cell r="E1734">
            <v>0</v>
          </cell>
        </row>
        <row r="1735">
          <cell r="E1735">
            <v>0</v>
          </cell>
        </row>
        <row r="1736">
          <cell r="E1736">
            <v>0</v>
          </cell>
        </row>
        <row r="1737">
          <cell r="C1737">
            <v>2</v>
          </cell>
          <cell r="D1737">
            <v>2</v>
          </cell>
          <cell r="E1737">
            <v>0</v>
          </cell>
          <cell r="AB1737">
            <v>2</v>
          </cell>
        </row>
        <row r="1738">
          <cell r="C1738">
            <v>2</v>
          </cell>
          <cell r="D1738">
            <v>2</v>
          </cell>
          <cell r="E1738">
            <v>0</v>
          </cell>
          <cell r="AB1738">
            <v>2</v>
          </cell>
        </row>
        <row r="1739">
          <cell r="E1739">
            <v>0</v>
          </cell>
        </row>
        <row r="1740">
          <cell r="E1740">
            <v>0</v>
          </cell>
        </row>
        <row r="1741">
          <cell r="E1741">
            <v>0</v>
          </cell>
        </row>
        <row r="1742">
          <cell r="E1742">
            <v>0</v>
          </cell>
        </row>
        <row r="1743">
          <cell r="E1743">
            <v>0</v>
          </cell>
        </row>
        <row r="1744">
          <cell r="E1744">
            <v>0</v>
          </cell>
        </row>
        <row r="1745">
          <cell r="E1745">
            <v>0</v>
          </cell>
        </row>
        <row r="1746">
          <cell r="E1746">
            <v>0</v>
          </cell>
        </row>
        <row r="1747">
          <cell r="E1747">
            <v>0</v>
          </cell>
          <cell r="AB1747">
            <v>0</v>
          </cell>
        </row>
        <row r="1748">
          <cell r="E1748">
            <v>0</v>
          </cell>
        </row>
        <row r="1749">
          <cell r="E1749">
            <v>0</v>
          </cell>
        </row>
        <row r="1750">
          <cell r="E1750">
            <v>0</v>
          </cell>
        </row>
        <row r="1751">
          <cell r="E1751">
            <v>0</v>
          </cell>
        </row>
        <row r="1752">
          <cell r="E1752">
            <v>0</v>
          </cell>
        </row>
        <row r="1753">
          <cell r="E1753">
            <v>0</v>
          </cell>
        </row>
        <row r="1754">
          <cell r="E1754">
            <v>0</v>
          </cell>
        </row>
        <row r="1755">
          <cell r="E1755">
            <v>0</v>
          </cell>
        </row>
        <row r="1756">
          <cell r="E1756">
            <v>0</v>
          </cell>
        </row>
        <row r="1757">
          <cell r="E1757">
            <v>0</v>
          </cell>
        </row>
        <row r="1758">
          <cell r="E1758">
            <v>0</v>
          </cell>
        </row>
        <row r="1759">
          <cell r="E1759">
            <v>0</v>
          </cell>
        </row>
        <row r="1760">
          <cell r="E1760">
            <v>0</v>
          </cell>
        </row>
        <row r="1761">
          <cell r="E1761">
            <v>0</v>
          </cell>
        </row>
        <row r="1762">
          <cell r="E1762">
            <v>0</v>
          </cell>
        </row>
        <row r="1763">
          <cell r="E1763">
            <v>0</v>
          </cell>
        </row>
        <row r="1764">
          <cell r="E1764">
            <v>0</v>
          </cell>
        </row>
        <row r="1765">
          <cell r="E1765">
            <v>0</v>
          </cell>
        </row>
        <row r="1766">
          <cell r="E1766">
            <v>0</v>
          </cell>
        </row>
        <row r="1767">
          <cell r="E1767">
            <v>0</v>
          </cell>
        </row>
        <row r="1768">
          <cell r="C1768">
            <v>2</v>
          </cell>
          <cell r="D1768">
            <v>2</v>
          </cell>
          <cell r="E1768">
            <v>0</v>
          </cell>
        </row>
        <row r="1769">
          <cell r="E1769">
            <v>0</v>
          </cell>
        </row>
        <row r="1770">
          <cell r="E1770">
            <v>0</v>
          </cell>
        </row>
        <row r="1771">
          <cell r="E1771">
            <v>0</v>
          </cell>
        </row>
        <row r="1772">
          <cell r="E1772">
            <v>0</v>
          </cell>
        </row>
        <row r="1773">
          <cell r="E1773">
            <v>0</v>
          </cell>
        </row>
        <row r="1774">
          <cell r="E1774">
            <v>0</v>
          </cell>
        </row>
        <row r="1775">
          <cell r="E1775">
            <v>0</v>
          </cell>
        </row>
        <row r="1776">
          <cell r="E1776">
            <v>0</v>
          </cell>
        </row>
        <row r="1777">
          <cell r="E1777">
            <v>0</v>
          </cell>
        </row>
        <row r="1778">
          <cell r="E1778">
            <v>0</v>
          </cell>
        </row>
        <row r="1779">
          <cell r="E1779">
            <v>0</v>
          </cell>
        </row>
        <row r="1780">
          <cell r="E1780">
            <v>0</v>
          </cell>
        </row>
        <row r="1781">
          <cell r="E1781">
            <v>0</v>
          </cell>
        </row>
        <row r="1782">
          <cell r="E1782">
            <v>0</v>
          </cell>
        </row>
        <row r="1783">
          <cell r="E1783">
            <v>0</v>
          </cell>
        </row>
        <row r="1784">
          <cell r="C1784">
            <v>3</v>
          </cell>
          <cell r="D1784">
            <v>3</v>
          </cell>
          <cell r="E1784">
            <v>0</v>
          </cell>
        </row>
        <row r="1785">
          <cell r="E1785">
            <v>0</v>
          </cell>
        </row>
        <row r="1786">
          <cell r="C1786">
            <v>2</v>
          </cell>
          <cell r="D1786">
            <v>2</v>
          </cell>
          <cell r="E1786">
            <v>0</v>
          </cell>
        </row>
        <row r="1787">
          <cell r="E1787">
            <v>0</v>
          </cell>
        </row>
        <row r="1788">
          <cell r="E1788">
            <v>0</v>
          </cell>
        </row>
        <row r="1789">
          <cell r="E1789">
            <v>0</v>
          </cell>
        </row>
        <row r="1790">
          <cell r="E1790">
            <v>0</v>
          </cell>
        </row>
        <row r="1791">
          <cell r="E1791">
            <v>0</v>
          </cell>
        </row>
        <row r="1792">
          <cell r="E1792">
            <v>0</v>
          </cell>
        </row>
        <row r="1793">
          <cell r="E1793">
            <v>0</v>
          </cell>
        </row>
        <row r="1794">
          <cell r="E1794">
            <v>0</v>
          </cell>
        </row>
        <row r="1795">
          <cell r="E1795">
            <v>0</v>
          </cell>
        </row>
        <row r="1796">
          <cell r="C1796">
            <v>1</v>
          </cell>
          <cell r="D1796">
            <v>1</v>
          </cell>
          <cell r="E1796">
            <v>0</v>
          </cell>
        </row>
        <row r="1797">
          <cell r="C1797">
            <v>1</v>
          </cell>
          <cell r="E1797">
            <v>1</v>
          </cell>
        </row>
        <row r="1798">
          <cell r="E1798">
            <v>0</v>
          </cell>
        </row>
        <row r="1799">
          <cell r="E1799">
            <v>0</v>
          </cell>
        </row>
        <row r="1800">
          <cell r="E1800">
            <v>0</v>
          </cell>
        </row>
        <row r="1801">
          <cell r="C1801">
            <v>3</v>
          </cell>
          <cell r="D1801">
            <v>1</v>
          </cell>
          <cell r="E1801">
            <v>2</v>
          </cell>
        </row>
        <row r="1802">
          <cell r="E1802">
            <v>0</v>
          </cell>
          <cell r="AB1802">
            <v>0</v>
          </cell>
        </row>
        <row r="1803">
          <cell r="E1803">
            <v>0</v>
          </cell>
        </row>
        <row r="1804">
          <cell r="E1804">
            <v>0</v>
          </cell>
        </row>
        <row r="1805">
          <cell r="E1805">
            <v>0</v>
          </cell>
        </row>
        <row r="1806">
          <cell r="E1806">
            <v>0</v>
          </cell>
        </row>
        <row r="1807">
          <cell r="E1807">
            <v>0</v>
          </cell>
        </row>
        <row r="1808">
          <cell r="E1808">
            <v>0</v>
          </cell>
        </row>
        <row r="1809">
          <cell r="C1809">
            <v>2</v>
          </cell>
          <cell r="D1809">
            <v>1</v>
          </cell>
          <cell r="E1809">
            <v>1</v>
          </cell>
        </row>
        <row r="1810">
          <cell r="E1810">
            <v>0</v>
          </cell>
        </row>
        <row r="1811">
          <cell r="E1811">
            <v>0</v>
          </cell>
        </row>
        <row r="1812">
          <cell r="E1812">
            <v>0</v>
          </cell>
        </row>
        <row r="1813">
          <cell r="E1813">
            <v>0</v>
          </cell>
        </row>
        <row r="1814">
          <cell r="E1814">
            <v>0</v>
          </cell>
        </row>
        <row r="1815">
          <cell r="E1815">
            <v>0</v>
          </cell>
        </row>
        <row r="1816">
          <cell r="E1816">
            <v>0</v>
          </cell>
        </row>
        <row r="1817">
          <cell r="E1817">
            <v>0</v>
          </cell>
        </row>
        <row r="1818">
          <cell r="E1818">
            <v>0</v>
          </cell>
        </row>
        <row r="1819">
          <cell r="E1819">
            <v>0</v>
          </cell>
        </row>
        <row r="1820">
          <cell r="E1820">
            <v>0</v>
          </cell>
        </row>
        <row r="1821">
          <cell r="C1821">
            <v>2</v>
          </cell>
          <cell r="D1821">
            <v>2</v>
          </cell>
          <cell r="E1821">
            <v>0</v>
          </cell>
        </row>
        <row r="1822">
          <cell r="E1822">
            <v>0</v>
          </cell>
        </row>
        <row r="1823">
          <cell r="C1823">
            <v>1</v>
          </cell>
          <cell r="D1823">
            <v>1</v>
          </cell>
          <cell r="E1823">
            <v>0</v>
          </cell>
        </row>
        <row r="1824">
          <cell r="E1824">
            <v>0</v>
          </cell>
        </row>
        <row r="1825">
          <cell r="E1825">
            <v>0</v>
          </cell>
        </row>
        <row r="1826">
          <cell r="E1826">
            <v>0</v>
          </cell>
        </row>
        <row r="1827">
          <cell r="C1827">
            <v>3</v>
          </cell>
          <cell r="D1827">
            <v>3</v>
          </cell>
          <cell r="E1827">
            <v>0</v>
          </cell>
        </row>
        <row r="1828">
          <cell r="E1828">
            <v>0</v>
          </cell>
        </row>
        <row r="1829">
          <cell r="E1829">
            <v>0</v>
          </cell>
        </row>
        <row r="1830">
          <cell r="E1830">
            <v>0</v>
          </cell>
        </row>
        <row r="1831">
          <cell r="C1831">
            <v>1</v>
          </cell>
          <cell r="E1831">
            <v>1</v>
          </cell>
        </row>
        <row r="1832">
          <cell r="E1832">
            <v>0</v>
          </cell>
        </row>
        <row r="1833">
          <cell r="E1833">
            <v>0</v>
          </cell>
        </row>
        <row r="1834">
          <cell r="C1834">
            <v>1</v>
          </cell>
          <cell r="D1834">
            <v>1</v>
          </cell>
          <cell r="E1834">
            <v>0</v>
          </cell>
        </row>
        <row r="1835">
          <cell r="E1835">
            <v>0</v>
          </cell>
        </row>
        <row r="1836">
          <cell r="E1836">
            <v>0</v>
          </cell>
        </row>
        <row r="1837">
          <cell r="C1837">
            <v>9</v>
          </cell>
          <cell r="D1837">
            <v>9</v>
          </cell>
          <cell r="E1837">
            <v>0</v>
          </cell>
        </row>
        <row r="1838">
          <cell r="E1838">
            <v>0</v>
          </cell>
        </row>
        <row r="1839">
          <cell r="E1839">
            <v>0</v>
          </cell>
        </row>
        <row r="1840">
          <cell r="E1840">
            <v>0</v>
          </cell>
        </row>
        <row r="1841">
          <cell r="E1841">
            <v>0</v>
          </cell>
        </row>
        <row r="1842">
          <cell r="E1842">
            <v>0</v>
          </cell>
        </row>
        <row r="1843">
          <cell r="E1843">
            <v>0</v>
          </cell>
        </row>
        <row r="1844">
          <cell r="E1844">
            <v>0</v>
          </cell>
        </row>
        <row r="1845">
          <cell r="C1845">
            <v>8</v>
          </cell>
          <cell r="D1845">
            <v>8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AB1845">
            <v>0</v>
          </cell>
        </row>
        <row r="1849">
          <cell r="C1849">
            <v>30</v>
          </cell>
          <cell r="D1849">
            <v>30</v>
          </cell>
          <cell r="O1849">
            <v>18</v>
          </cell>
          <cell r="P1849">
            <v>12</v>
          </cell>
          <cell r="Q1849">
            <v>0</v>
          </cell>
          <cell r="R1849">
            <v>0</v>
          </cell>
          <cell r="T1849">
            <v>0</v>
          </cell>
        </row>
        <row r="1861">
          <cell r="C1861">
            <v>90</v>
          </cell>
          <cell r="D1861">
            <v>85</v>
          </cell>
        </row>
        <row r="1890">
          <cell r="C1890">
            <v>14</v>
          </cell>
          <cell r="D1890">
            <v>14</v>
          </cell>
          <cell r="E1890">
            <v>0</v>
          </cell>
          <cell r="AB1890">
            <v>14</v>
          </cell>
        </row>
        <row r="1914">
          <cell r="C1914">
            <v>63</v>
          </cell>
          <cell r="D1914">
            <v>63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AB1914">
            <v>53</v>
          </cell>
        </row>
        <row r="1935">
          <cell r="C1935">
            <v>18</v>
          </cell>
          <cell r="D1935">
            <v>18</v>
          </cell>
          <cell r="E1935">
            <v>0</v>
          </cell>
          <cell r="AB1935">
            <v>18</v>
          </cell>
        </row>
        <row r="1936">
          <cell r="C1936">
            <v>8</v>
          </cell>
          <cell r="D1936">
            <v>8</v>
          </cell>
          <cell r="E1936">
            <v>0</v>
          </cell>
          <cell r="AB1936">
            <v>8</v>
          </cell>
        </row>
      </sheetData>
      <sheetData sheetId="4">
        <row r="43">
          <cell r="C43">
            <v>1</v>
          </cell>
          <cell r="D43">
            <v>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79">
          <cell r="C79">
            <v>409</v>
          </cell>
          <cell r="D79">
            <v>0</v>
          </cell>
          <cell r="E79">
            <v>363</v>
          </cell>
          <cell r="F79">
            <v>46</v>
          </cell>
          <cell r="G79">
            <v>2</v>
          </cell>
          <cell r="H79">
            <v>0</v>
          </cell>
        </row>
        <row r="119">
          <cell r="C119">
            <v>150</v>
          </cell>
          <cell r="D119">
            <v>4</v>
          </cell>
          <cell r="E119">
            <v>135</v>
          </cell>
          <cell r="F119">
            <v>11</v>
          </cell>
          <cell r="G119">
            <v>0</v>
          </cell>
          <cell r="H119">
            <v>0</v>
          </cell>
        </row>
        <row r="161">
          <cell r="C161">
            <v>1</v>
          </cell>
          <cell r="D161">
            <v>1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78">
          <cell r="C178">
            <v>682</v>
          </cell>
          <cell r="D178">
            <v>38</v>
          </cell>
          <cell r="E178">
            <v>31</v>
          </cell>
          <cell r="F178">
            <v>613</v>
          </cell>
          <cell r="G178">
            <v>0</v>
          </cell>
          <cell r="H178">
            <v>0</v>
          </cell>
        </row>
        <row r="249">
          <cell r="C249">
            <v>55</v>
          </cell>
          <cell r="D249">
            <v>0</v>
          </cell>
          <cell r="E249">
            <v>26</v>
          </cell>
          <cell r="F249">
            <v>29</v>
          </cell>
          <cell r="G249">
            <v>0</v>
          </cell>
          <cell r="H249">
            <v>0</v>
          </cell>
        </row>
        <row r="289">
          <cell r="C289">
            <v>75</v>
          </cell>
          <cell r="D289">
            <v>8</v>
          </cell>
          <cell r="E289">
            <v>20</v>
          </cell>
          <cell r="F289">
            <v>47</v>
          </cell>
          <cell r="G289">
            <v>0</v>
          </cell>
          <cell r="H289">
            <v>0</v>
          </cell>
        </row>
        <row r="312">
          <cell r="C312">
            <v>88</v>
          </cell>
          <cell r="D312">
            <v>0</v>
          </cell>
          <cell r="E312">
            <v>88</v>
          </cell>
          <cell r="F312">
            <v>0</v>
          </cell>
          <cell r="G312">
            <v>0</v>
          </cell>
          <cell r="H312">
            <v>0</v>
          </cell>
        </row>
        <row r="330">
          <cell r="C330">
            <v>1750</v>
          </cell>
          <cell r="D330">
            <v>41</v>
          </cell>
          <cell r="E330">
            <v>1481</v>
          </cell>
          <cell r="F330">
            <v>228</v>
          </cell>
          <cell r="G330">
            <v>0</v>
          </cell>
          <cell r="H330">
            <v>0</v>
          </cell>
        </row>
        <row r="383">
          <cell r="C383">
            <v>0</v>
          </cell>
        </row>
      </sheetData>
      <sheetData sheetId="5">
        <row r="83">
          <cell r="C83">
            <v>0</v>
          </cell>
        </row>
        <row r="174">
          <cell r="C174">
            <v>0</v>
          </cell>
        </row>
        <row r="243">
          <cell r="C243">
            <v>0</v>
          </cell>
        </row>
        <row r="289">
          <cell r="C289">
            <v>0</v>
          </cell>
        </row>
        <row r="295">
          <cell r="C295">
            <v>0</v>
          </cell>
        </row>
        <row r="362">
          <cell r="C362">
            <v>0</v>
          </cell>
        </row>
        <row r="405">
          <cell r="C405">
            <v>0</v>
          </cell>
        </row>
        <row r="428">
          <cell r="C428">
            <v>0</v>
          </cell>
        </row>
        <row r="446">
          <cell r="C446">
            <v>0</v>
          </cell>
        </row>
        <row r="456">
          <cell r="C456">
            <v>0</v>
          </cell>
        </row>
        <row r="500">
          <cell r="C500">
            <v>0</v>
          </cell>
        </row>
        <row r="535">
          <cell r="C535">
            <v>0</v>
          </cell>
        </row>
        <row r="590">
          <cell r="C590">
            <v>0</v>
          </cell>
        </row>
        <row r="615">
          <cell r="C615">
            <v>0</v>
          </cell>
        </row>
        <row r="633">
          <cell r="C633">
            <v>0</v>
          </cell>
        </row>
        <row r="654">
          <cell r="C654">
            <v>0</v>
          </cell>
        </row>
        <row r="674">
          <cell r="C674">
            <v>0</v>
          </cell>
        </row>
        <row r="678">
          <cell r="C678">
            <v>0</v>
          </cell>
        </row>
        <row r="681">
          <cell r="C681">
            <v>0</v>
          </cell>
        </row>
        <row r="687">
          <cell r="C687">
            <v>0</v>
          </cell>
        </row>
        <row r="695">
          <cell r="C695">
            <v>0</v>
          </cell>
        </row>
        <row r="701">
          <cell r="C701">
            <v>0</v>
          </cell>
        </row>
        <row r="704">
          <cell r="C704">
            <v>0</v>
          </cell>
        </row>
        <row r="707">
          <cell r="C707">
            <v>0</v>
          </cell>
        </row>
        <row r="710">
          <cell r="C710">
            <v>0</v>
          </cell>
        </row>
        <row r="717">
          <cell r="C717">
            <v>0</v>
          </cell>
        </row>
        <row r="719">
          <cell r="C719">
            <v>0</v>
          </cell>
        </row>
        <row r="722">
          <cell r="C722">
            <v>0</v>
          </cell>
        </row>
        <row r="729">
          <cell r="C729">
            <v>0</v>
          </cell>
        </row>
        <row r="732">
          <cell r="C732">
            <v>0</v>
          </cell>
        </row>
        <row r="749">
          <cell r="C749">
            <v>0</v>
          </cell>
        </row>
        <row r="766">
          <cell r="C766">
            <v>0</v>
          </cell>
        </row>
        <row r="785">
          <cell r="C785">
            <v>0</v>
          </cell>
        </row>
        <row r="806">
          <cell r="C806">
            <v>0</v>
          </cell>
        </row>
        <row r="813">
          <cell r="C813">
            <v>0</v>
          </cell>
        </row>
        <row r="884">
          <cell r="C884">
            <v>0</v>
          </cell>
        </row>
        <row r="963">
          <cell r="C963">
            <v>0</v>
          </cell>
        </row>
        <row r="1039">
          <cell r="C1039">
            <v>0</v>
          </cell>
        </row>
        <row r="1100">
          <cell r="C1100">
            <v>0</v>
          </cell>
        </row>
        <row r="1168">
          <cell r="C1168">
            <v>0</v>
          </cell>
        </row>
        <row r="1198">
          <cell r="C1198">
            <v>0</v>
          </cell>
        </row>
        <row r="1223">
          <cell r="C1223">
            <v>0</v>
          </cell>
        </row>
        <row r="1289">
          <cell r="C1289">
            <v>0</v>
          </cell>
        </row>
        <row r="1355">
          <cell r="C1355">
            <v>0</v>
          </cell>
        </row>
        <row r="1359">
          <cell r="C1359">
            <v>0</v>
          </cell>
        </row>
        <row r="1443">
          <cell r="C1443">
            <v>0</v>
          </cell>
        </row>
        <row r="1491">
          <cell r="C1491">
            <v>0</v>
          </cell>
        </row>
        <row r="1576">
          <cell r="C1576">
            <v>0</v>
          </cell>
        </row>
        <row r="1594">
          <cell r="C1594">
            <v>0</v>
          </cell>
        </row>
        <row r="1599">
          <cell r="C1599">
            <v>0</v>
          </cell>
        </row>
        <row r="1641">
          <cell r="C1641">
            <v>0</v>
          </cell>
        </row>
        <row r="1847">
          <cell r="C1847">
            <v>0</v>
          </cell>
        </row>
        <row r="1851">
          <cell r="C1851">
            <v>0</v>
          </cell>
        </row>
        <row r="1916">
          <cell r="C1916">
            <v>0</v>
          </cell>
        </row>
        <row r="1990">
          <cell r="C1990">
            <v>0</v>
          </cell>
        </row>
        <row r="2025">
          <cell r="C2025">
            <v>0</v>
          </cell>
        </row>
        <row r="2064">
          <cell r="C2064">
            <v>0</v>
          </cell>
        </row>
        <row r="2121">
          <cell r="C2121">
            <v>0</v>
          </cell>
        </row>
        <row r="2191">
          <cell r="C2191">
            <v>0</v>
          </cell>
        </row>
        <row r="2230">
          <cell r="C2230">
            <v>0</v>
          </cell>
        </row>
        <row r="2252">
          <cell r="C2252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tabSelected="1" workbookViewId="0">
      <selection activeCell="H26" sqref="H26"/>
    </sheetView>
  </sheetViews>
  <sheetFormatPr baseColWidth="10" defaultRowHeight="15" x14ac:dyDescent="0.25"/>
  <cols>
    <col min="1" max="1" width="24.42578125" customWidth="1"/>
    <col min="2" max="2" width="51.42578125" bestFit="1" customWidth="1"/>
  </cols>
  <sheetData>
    <row r="1" spans="1:2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70"/>
    </row>
    <row r="2" spans="1:26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70"/>
    </row>
    <row r="3" spans="1:26" x14ac:dyDescent="0.2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4</v>
      </c>
      <c r="B5" s="5"/>
      <c r="C5" s="5"/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70"/>
    </row>
    <row r="6" spans="1:26" x14ac:dyDescent="0.2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70"/>
    </row>
    <row r="7" spans="1:26" x14ac:dyDescent="0.2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5"/>
      <c r="B8" s="3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70"/>
    </row>
    <row r="9" spans="1:26" x14ac:dyDescent="0.25">
      <c r="A9" s="7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040" t="s">
        <v>8</v>
      </c>
      <c r="B10" s="1041"/>
      <c r="C10" s="1055" t="s">
        <v>9</v>
      </c>
      <c r="D10" s="1056"/>
      <c r="E10" s="1121" t="s">
        <v>10</v>
      </c>
      <c r="F10" s="1121"/>
      <c r="G10" s="1122"/>
      <c r="H10" s="1080" t="s">
        <v>11</v>
      </c>
      <c r="I10" s="1080" t="s">
        <v>12</v>
      </c>
      <c r="J10" s="1080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1063"/>
      <c r="B11" s="1064"/>
      <c r="C11" s="9" t="s">
        <v>14</v>
      </c>
      <c r="D11" s="9" t="s">
        <v>15</v>
      </c>
      <c r="E11" s="508" t="s">
        <v>16</v>
      </c>
      <c r="F11" s="509" t="s">
        <v>17</v>
      </c>
      <c r="G11" s="510" t="s">
        <v>18</v>
      </c>
      <c r="H11" s="1082"/>
      <c r="I11" s="1082"/>
      <c r="J11" s="1082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5" t="s">
        <v>19</v>
      </c>
      <c r="B12" s="16"/>
      <c r="C12" s="202">
        <f>+ENERO!C12+FEBRERO!C12+MARZO!C12+ABRIL!C12+MAYO!C12+JUNIO!C12+JULIO!C12+AGOSTO!C12+SEPTIEMBRE!C12+OCTUBRE!C12+NOVIEMBRE!C12+DICIEMBRE!C12</f>
        <v>229949</v>
      </c>
      <c r="D12" s="202">
        <f>+ENERO!D12+FEBRERO!D12+MARZO!D12+ABRIL!D12+MAYO!D12+JUNIO!D12+JULIO!D12+AGOSTO!D12+SEPTIEMBRE!D12+OCTUBRE!D12+NOVIEMBRE!D12+DICIEMBRE!D12</f>
        <v>226856</v>
      </c>
      <c r="E12" s="511">
        <f>+ENERO!E12+FEBRERO!E12+MARZO!E12+ABRIL!E12+MAYO!E12+JUNIO!E12+JULIO!E12+AGOSTO!E12+SEPTIEMBRE!E12+OCTUBRE!E12+NOVIEMBRE!E12+DICIEMBRE!E12</f>
        <v>83736</v>
      </c>
      <c r="F12" s="511">
        <f>+ENERO!F12+FEBRERO!F12+MARZO!F12+ABRIL!F12+MAYO!F12+JUNIO!F12+JULIO!F12+AGOSTO!F12+SEPTIEMBRE!F12+OCTUBRE!F12+NOVIEMBRE!F12+DICIEMBRE!F12</f>
        <v>84308</v>
      </c>
      <c r="G12" s="511">
        <f>+ENERO!G12+FEBRERO!G12+MARZO!G12+ABRIL!G12+MAYO!G12+JUNIO!G12+JULIO!G12+AGOSTO!G12+SEPTIEMBRE!G12+OCTUBRE!G12+NOVIEMBRE!G12+DICIEMBRE!G12</f>
        <v>61905</v>
      </c>
      <c r="H12" s="202">
        <f>+ENERO!H12+FEBRERO!H12+MARZO!H12+ABRIL!H12+MAYO!H12+JUNIO!H12+JULIO!H12+AGOSTO!H12+SEPTIEMBRE!H12+OCTUBRE!H12+NOVIEMBRE!H12+DICIEMBRE!H12</f>
        <v>0</v>
      </c>
      <c r="I12" s="202">
        <f>+ENERO!I12+FEBRERO!I12+MARZO!I12+ABRIL!I12+MAYO!I12+JUNIO!I12+JULIO!I12+AGOSTO!I12+SEPTIEMBRE!I12+OCTUBRE!I12+NOVIEMBRE!I12+DICIEMBRE!I12</f>
        <v>0</v>
      </c>
      <c r="J12" s="202">
        <f>+ENERO!J12+FEBRERO!J12+MARZO!J12+ABRIL!J12+MAYO!J12+JUNIO!J12+JULIO!J12+AGOSTO!J12+SEPTIEMBRE!J12+OCTUBRE!J12+NOVIEMBRE!J12+DICIEMBRE!J12</f>
        <v>0</v>
      </c>
      <c r="K12" s="451" t="s">
        <v>20</v>
      </c>
      <c r="L12" s="18"/>
      <c r="M12" s="18"/>
      <c r="N12" s="1"/>
      <c r="O12" s="1"/>
      <c r="P12" s="1"/>
      <c r="Q12" s="1"/>
      <c r="R12" s="1"/>
      <c r="S12" s="1"/>
      <c r="T12" s="1"/>
      <c r="U12" s="1"/>
      <c r="V12" s="1"/>
      <c r="W12" s="1"/>
      <c r="X12" s="167">
        <v>0</v>
      </c>
      <c r="Y12" s="19">
        <v>0</v>
      </c>
      <c r="Z12" s="1"/>
    </row>
    <row r="13" spans="1:26" x14ac:dyDescent="0.25">
      <c r="A13" s="13" t="s">
        <v>21</v>
      </c>
      <c r="B13" s="20" t="s">
        <v>22</v>
      </c>
      <c r="C13" s="202">
        <f>+ENERO!C13+FEBRERO!C13+MARZO!C13+ABRIL!C13+MAYO!C13+JUNIO!C13+JULIO!C13+AGOSTO!C13+SEPTIEMBRE!C13+OCTUBRE!C13+NOVIEMBRE!C13+DICIEMBRE!C13</f>
        <v>87171</v>
      </c>
      <c r="D13" s="202">
        <f>+ENERO!D13+FEBRERO!D13+MARZO!D13+ABRIL!D13+MAYO!D13+JUNIO!D13+JULIO!D13+AGOSTO!D13+SEPTIEMBRE!D13+OCTUBRE!D13+NOVIEMBRE!D13+DICIEMBRE!D13</f>
        <v>85847</v>
      </c>
      <c r="E13" s="511">
        <f>+ENERO!E13+FEBRERO!E13+MARZO!E13+ABRIL!E13+MAYO!E13+JUNIO!E13+JULIO!E13+AGOSTO!E13+SEPTIEMBRE!E13+OCTUBRE!E13+NOVIEMBRE!E13+DICIEMBRE!E13</f>
        <v>32356</v>
      </c>
      <c r="F13" s="511">
        <f>+ENERO!F13+FEBRERO!F13+MARZO!F13+ABRIL!F13+MAYO!F13+JUNIO!F13+JULIO!F13+AGOSTO!F13+SEPTIEMBRE!F13+OCTUBRE!F13+NOVIEMBRE!F13+DICIEMBRE!F13</f>
        <v>22799</v>
      </c>
      <c r="G13" s="511">
        <f>+ENERO!G13+FEBRERO!G13+MARZO!G13+ABRIL!G13+MAYO!G13+JUNIO!G13+JULIO!G13+AGOSTO!G13+SEPTIEMBRE!G13+OCTUBRE!G13+NOVIEMBRE!G13+DICIEMBRE!G13</f>
        <v>32016</v>
      </c>
      <c r="H13" s="202">
        <f>+ENERO!H13+FEBRERO!H13+MARZO!H13+ABRIL!H13+MAYO!H13+JUNIO!H13+JULIO!H13+AGOSTO!H13+SEPTIEMBRE!H13+OCTUBRE!H13+NOVIEMBRE!H13+DICIEMBRE!H13</f>
        <v>0</v>
      </c>
      <c r="I13" s="202">
        <f>+ENERO!I13+FEBRERO!I13+MARZO!I13+ABRIL!I13+MAYO!I13+JUNIO!I13+JULIO!I13+AGOSTO!I13+SEPTIEMBRE!I13+OCTUBRE!I13+NOVIEMBRE!I13+DICIEMBRE!I13</f>
        <v>0</v>
      </c>
      <c r="J13" s="202">
        <f>+ENERO!J13+FEBRERO!J13+MARZO!J13+ABRIL!J13+MAYO!J13+JUNIO!J13+JULIO!J13+AGOSTO!J13+SEPTIEMBRE!J13+OCTUBRE!J13+NOVIEMBRE!J13+DICIEMBRE!J13</f>
        <v>0</v>
      </c>
      <c r="K13" s="451" t="s">
        <v>20</v>
      </c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67">
        <v>0</v>
      </c>
      <c r="Y13" s="19">
        <v>0</v>
      </c>
      <c r="Z13" s="1"/>
    </row>
    <row r="14" spans="1:26" x14ac:dyDescent="0.25">
      <c r="A14" s="23" t="s">
        <v>23</v>
      </c>
      <c r="B14" s="24" t="s">
        <v>24</v>
      </c>
      <c r="C14" s="202">
        <f>+ENERO!C14+FEBRERO!C14+MARZO!C14+ABRIL!C14+MAYO!C14+JUNIO!C14+JULIO!C14+AGOSTO!C14+SEPTIEMBRE!C14+OCTUBRE!C14+NOVIEMBRE!C14+DICIEMBRE!C14</f>
        <v>103295</v>
      </c>
      <c r="D14" s="202">
        <f>+ENERO!D14+FEBRERO!D14+MARZO!D14+ABRIL!D14+MAYO!D14+JUNIO!D14+JULIO!D14+AGOSTO!D14+SEPTIEMBRE!D14+OCTUBRE!D14+NOVIEMBRE!D14+DICIEMBRE!D14</f>
        <v>101808</v>
      </c>
      <c r="E14" s="511">
        <f>+ENERO!E14+FEBRERO!E14+MARZO!E14+ABRIL!E14+MAYO!E14+JUNIO!E14+JULIO!E14+AGOSTO!E14+SEPTIEMBRE!E14+OCTUBRE!E14+NOVIEMBRE!E14+DICIEMBRE!E14</f>
        <v>41061</v>
      </c>
      <c r="F14" s="511">
        <f>+ENERO!F14+FEBRERO!F14+MARZO!F14+ABRIL!F14+MAYO!F14+JUNIO!F14+JULIO!F14+AGOSTO!F14+SEPTIEMBRE!F14+OCTUBRE!F14+NOVIEMBRE!F14+DICIEMBRE!F14</f>
        <v>36464</v>
      </c>
      <c r="G14" s="511">
        <f>+ENERO!G14+FEBRERO!G14+MARZO!G14+ABRIL!G14+MAYO!G14+JUNIO!G14+JULIO!G14+AGOSTO!G14+SEPTIEMBRE!G14+OCTUBRE!G14+NOVIEMBRE!G14+DICIEMBRE!G14</f>
        <v>25770</v>
      </c>
      <c r="H14" s="202">
        <f>+ENERO!H14+FEBRERO!H14+MARZO!H14+ABRIL!H14+MAYO!H14+JUNIO!H14+JULIO!H14+AGOSTO!H14+SEPTIEMBRE!H14+OCTUBRE!H14+NOVIEMBRE!H14+DICIEMBRE!H14</f>
        <v>0</v>
      </c>
      <c r="I14" s="202">
        <f>+ENERO!I14+FEBRERO!I14+MARZO!I14+ABRIL!I14+MAYO!I14+JUNIO!I14+JULIO!I14+AGOSTO!I14+SEPTIEMBRE!I14+OCTUBRE!I14+NOVIEMBRE!I14+DICIEMBRE!I14</f>
        <v>0</v>
      </c>
      <c r="J14" s="202">
        <f>+ENERO!J14+FEBRERO!J14+MARZO!J14+ABRIL!J14+MAYO!J14+JUNIO!J14+JULIO!J14+AGOSTO!J14+SEPTIEMBRE!J14+OCTUBRE!J14+NOVIEMBRE!J14+DICIEMBRE!J14</f>
        <v>0</v>
      </c>
      <c r="K14" s="451" t="s">
        <v>20</v>
      </c>
      <c r="L14" s="22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67">
        <v>0</v>
      </c>
      <c r="Y14" s="19">
        <v>0</v>
      </c>
      <c r="Z14" s="1"/>
    </row>
    <row r="15" spans="1:26" x14ac:dyDescent="0.25">
      <c r="A15" s="23" t="s">
        <v>25</v>
      </c>
      <c r="B15" s="24" t="s">
        <v>26</v>
      </c>
      <c r="C15" s="202">
        <f>+ENERO!C15+FEBRERO!C15+MARZO!C15+ABRIL!C15+MAYO!C15+JUNIO!C15+JULIO!C15+AGOSTO!C15+SEPTIEMBRE!C15+OCTUBRE!C15+NOVIEMBRE!C15+DICIEMBRE!C15</f>
        <v>4791</v>
      </c>
      <c r="D15" s="202">
        <f>+ENERO!D15+FEBRERO!D15+MARZO!D15+ABRIL!D15+MAYO!D15+JUNIO!D15+JULIO!D15+AGOSTO!D15+SEPTIEMBRE!D15+OCTUBRE!D15+NOVIEMBRE!D15+DICIEMBRE!D15</f>
        <v>4729</v>
      </c>
      <c r="E15" s="511">
        <f>+ENERO!E15+FEBRERO!E15+MARZO!E15+ABRIL!E15+MAYO!E15+JUNIO!E15+JULIO!E15+AGOSTO!E15+SEPTIEMBRE!E15+OCTUBRE!E15+NOVIEMBRE!E15+DICIEMBRE!E15</f>
        <v>430</v>
      </c>
      <c r="F15" s="511">
        <f>+ENERO!F15+FEBRERO!F15+MARZO!F15+ABRIL!F15+MAYO!F15+JUNIO!F15+JULIO!F15+AGOSTO!F15+SEPTIEMBRE!F15+OCTUBRE!F15+NOVIEMBRE!F15+DICIEMBRE!F15</f>
        <v>4349</v>
      </c>
      <c r="G15" s="511">
        <f>+ENERO!G15+FEBRERO!G15+MARZO!G15+ABRIL!G15+MAYO!G15+JUNIO!G15+JULIO!G15+AGOSTO!G15+SEPTIEMBRE!G15+OCTUBRE!G15+NOVIEMBRE!G15+DICIEMBRE!G15</f>
        <v>12</v>
      </c>
      <c r="H15" s="202">
        <f>+ENERO!H15+FEBRERO!H15+MARZO!H15+ABRIL!H15+MAYO!H15+JUNIO!H15+JULIO!H15+AGOSTO!H15+SEPTIEMBRE!H15+OCTUBRE!H15+NOVIEMBRE!H15+DICIEMBRE!H15</f>
        <v>0</v>
      </c>
      <c r="I15" s="202">
        <f>+ENERO!I15+FEBRERO!I15+MARZO!I15+ABRIL!I15+MAYO!I15+JUNIO!I15+JULIO!I15+AGOSTO!I15+SEPTIEMBRE!I15+OCTUBRE!I15+NOVIEMBRE!I15+DICIEMBRE!I15</f>
        <v>0</v>
      </c>
      <c r="J15" s="202">
        <f>+ENERO!J15+FEBRERO!J15+MARZO!J15+ABRIL!J15+MAYO!J15+JUNIO!J15+JULIO!J15+AGOSTO!J15+SEPTIEMBRE!J15+OCTUBRE!J15+NOVIEMBRE!J15+DICIEMBRE!J15</f>
        <v>0</v>
      </c>
      <c r="K15" s="451" t="s">
        <v>20</v>
      </c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67">
        <v>0</v>
      </c>
      <c r="Y15" s="19">
        <v>0</v>
      </c>
      <c r="Z15" s="1"/>
    </row>
    <row r="16" spans="1:26" x14ac:dyDescent="0.25">
      <c r="A16" s="23" t="s">
        <v>27</v>
      </c>
      <c r="B16" s="24" t="s">
        <v>28</v>
      </c>
      <c r="C16" s="202">
        <f>+ENERO!C16+FEBRERO!C16+MARZO!C16+ABRIL!C16+MAYO!C16+JUNIO!C16+JULIO!C16+AGOSTO!C16+SEPTIEMBRE!C16+OCTUBRE!C16+NOVIEMBRE!C16+DICIEMBRE!C16</f>
        <v>0</v>
      </c>
      <c r="D16" s="202">
        <f>+ENERO!D16+FEBRERO!D16+MARZO!D16+ABRIL!D16+MAYO!D16+JUNIO!D16+JULIO!D16+AGOSTO!D16+SEPTIEMBRE!D16+OCTUBRE!D16+NOVIEMBRE!D16+DICIEMBRE!D16</f>
        <v>0</v>
      </c>
      <c r="E16" s="511">
        <f>+ENERO!E16+FEBRERO!E16+MARZO!E16+ABRIL!E16+MAYO!E16+JUNIO!E16+JULIO!E16+AGOSTO!E16+SEPTIEMBRE!E16+OCTUBRE!E16+NOVIEMBRE!E16+DICIEMBRE!E16</f>
        <v>0</v>
      </c>
      <c r="F16" s="511">
        <f>+ENERO!F16+FEBRERO!F16+MARZO!F16+ABRIL!F16+MAYO!F16+JUNIO!F16+JULIO!F16+AGOSTO!F16+SEPTIEMBRE!F16+OCTUBRE!F16+NOVIEMBRE!F16+DICIEMBRE!F16</f>
        <v>0</v>
      </c>
      <c r="G16" s="511">
        <f>+ENERO!G16+FEBRERO!G16+MARZO!G16+ABRIL!G16+MAYO!G16+JUNIO!G16+JULIO!G16+AGOSTO!G16+SEPTIEMBRE!G16+OCTUBRE!G16+NOVIEMBRE!G16+DICIEMBRE!G16</f>
        <v>0</v>
      </c>
      <c r="H16" s="202">
        <f>+ENERO!H16+FEBRERO!H16+MARZO!H16+ABRIL!H16+MAYO!H16+JUNIO!H16+JULIO!H16+AGOSTO!H16+SEPTIEMBRE!H16+OCTUBRE!H16+NOVIEMBRE!H16+DICIEMBRE!H16</f>
        <v>0</v>
      </c>
      <c r="I16" s="202">
        <f>+ENERO!I16+FEBRERO!I16+MARZO!I16+ABRIL!I16+MAYO!I16+JUNIO!I16+JULIO!I16+AGOSTO!I16+SEPTIEMBRE!I16+OCTUBRE!I16+NOVIEMBRE!I16+DICIEMBRE!I16</f>
        <v>0</v>
      </c>
      <c r="J16" s="202">
        <f>+ENERO!J16+FEBRERO!J16+MARZO!J16+ABRIL!J16+MAYO!J16+JUNIO!J16+JULIO!J16+AGOSTO!J16+SEPTIEMBRE!J16+OCTUBRE!J16+NOVIEMBRE!J16+DICIEMBRE!J16</f>
        <v>0</v>
      </c>
      <c r="K16" s="451" t="s">
        <v>20</v>
      </c>
      <c r="L16" s="22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67">
        <v>0</v>
      </c>
      <c r="Y16" s="19">
        <v>0</v>
      </c>
      <c r="Z16" s="1"/>
    </row>
    <row r="17" spans="1:26" x14ac:dyDescent="0.25">
      <c r="A17" s="25" t="s">
        <v>29</v>
      </c>
      <c r="B17" s="26" t="s">
        <v>30</v>
      </c>
      <c r="C17" s="202">
        <f>+ENERO!C17+FEBRERO!C17+MARZO!C17+ABRIL!C17+MAYO!C17+JUNIO!C17+JULIO!C17+AGOSTO!C17+SEPTIEMBRE!C17+OCTUBRE!C17+NOVIEMBRE!C17+DICIEMBRE!C17</f>
        <v>5117</v>
      </c>
      <c r="D17" s="202">
        <f>+ENERO!D17+FEBRERO!D17+MARZO!D17+ABRIL!D17+MAYO!D17+JUNIO!D17+JULIO!D17+AGOSTO!D17+SEPTIEMBRE!D17+OCTUBRE!D17+NOVIEMBRE!D17+DICIEMBRE!D17</f>
        <v>5000</v>
      </c>
      <c r="E17" s="511">
        <f>+ENERO!E17+FEBRERO!E17+MARZO!E17+ABRIL!E17+MAYO!E17+JUNIO!E17+JULIO!E17+AGOSTO!E17+SEPTIEMBRE!E17+OCTUBRE!E17+NOVIEMBRE!E17+DICIEMBRE!E17</f>
        <v>3288</v>
      </c>
      <c r="F17" s="511">
        <f>+ENERO!F17+FEBRERO!F17+MARZO!F17+ABRIL!F17+MAYO!F17+JUNIO!F17+JULIO!F17+AGOSTO!F17+SEPTIEMBRE!F17+OCTUBRE!F17+NOVIEMBRE!F17+DICIEMBRE!F17</f>
        <v>1423</v>
      </c>
      <c r="G17" s="511">
        <f>+ENERO!G17+FEBRERO!G17+MARZO!G17+ABRIL!G17+MAYO!G17+JUNIO!G17+JULIO!G17+AGOSTO!G17+SEPTIEMBRE!G17+OCTUBRE!G17+NOVIEMBRE!G17+DICIEMBRE!G17</f>
        <v>406</v>
      </c>
      <c r="H17" s="202">
        <f>+ENERO!H17+FEBRERO!H17+MARZO!H17+ABRIL!H17+MAYO!H17+JUNIO!H17+JULIO!H17+AGOSTO!H17+SEPTIEMBRE!H17+OCTUBRE!H17+NOVIEMBRE!H17+DICIEMBRE!H17</f>
        <v>0</v>
      </c>
      <c r="I17" s="202">
        <f>+ENERO!I17+FEBRERO!I17+MARZO!I17+ABRIL!I17+MAYO!I17+JUNIO!I17+JULIO!I17+AGOSTO!I17+SEPTIEMBRE!I17+OCTUBRE!I17+NOVIEMBRE!I17+DICIEMBRE!I17</f>
        <v>0</v>
      </c>
      <c r="J17" s="202">
        <f>+ENERO!J17+FEBRERO!J17+MARZO!J17+ABRIL!J17+MAYO!J17+JUNIO!J17+JULIO!J17+AGOSTO!J17+SEPTIEMBRE!J17+OCTUBRE!J17+NOVIEMBRE!J17+DICIEMBRE!J17</f>
        <v>0</v>
      </c>
      <c r="K17" s="451" t="s">
        <v>20</v>
      </c>
      <c r="L17" s="22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67">
        <v>0</v>
      </c>
      <c r="Y17" s="19">
        <v>0</v>
      </c>
      <c r="Z17" s="1"/>
    </row>
    <row r="18" spans="1:26" x14ac:dyDescent="0.25">
      <c r="A18" s="1125" t="s">
        <v>31</v>
      </c>
      <c r="B18" s="20" t="s">
        <v>32</v>
      </c>
      <c r="C18" s="202">
        <f>+ENERO!C18+FEBRERO!C18+MARZO!C18+ABRIL!C18+MAYO!C18+JUNIO!C18+JULIO!C18+AGOSTO!C18+SEPTIEMBRE!C18+OCTUBRE!C18+NOVIEMBRE!C18+DICIEMBRE!C18</f>
        <v>18986</v>
      </c>
      <c r="D18" s="202">
        <f>+ENERO!D18+FEBRERO!D18+MARZO!D18+ABRIL!D18+MAYO!D18+JUNIO!D18+JULIO!D18+AGOSTO!D18+SEPTIEMBRE!D18+OCTUBRE!D18+NOVIEMBRE!D18+DICIEMBRE!D18</f>
        <v>18934</v>
      </c>
      <c r="E18" s="511">
        <f>+ENERO!E18+FEBRERO!E18+MARZO!E18+ABRIL!E18+MAYO!E18+JUNIO!E18+JULIO!E18+AGOSTO!E18+SEPTIEMBRE!E18+OCTUBRE!E18+NOVIEMBRE!E18+DICIEMBRE!E18</f>
        <v>5030</v>
      </c>
      <c r="F18" s="511">
        <f>+ENERO!F18+FEBRERO!F18+MARZO!F18+ABRIL!F18+MAYO!F18+JUNIO!F18+JULIO!F18+AGOSTO!F18+SEPTIEMBRE!F18+OCTUBRE!F18+NOVIEMBRE!F18+DICIEMBRE!F18</f>
        <v>13538</v>
      </c>
      <c r="G18" s="511">
        <f>+ENERO!G18+FEBRERO!G18+MARZO!G18+ABRIL!G18+MAYO!G18+JUNIO!G18+JULIO!G18+AGOSTO!G18+SEPTIEMBRE!G18+OCTUBRE!G18+NOVIEMBRE!G18+DICIEMBRE!G18</f>
        <v>418</v>
      </c>
      <c r="H18" s="202">
        <f>+ENERO!H18+FEBRERO!H18+MARZO!H18+ABRIL!H18+MAYO!H18+JUNIO!H18+JULIO!H18+AGOSTO!H18+SEPTIEMBRE!H18+OCTUBRE!H18+NOVIEMBRE!H18+DICIEMBRE!H18</f>
        <v>0</v>
      </c>
      <c r="I18" s="202">
        <f>+ENERO!I18+FEBRERO!I18+MARZO!I18+ABRIL!I18+MAYO!I18+JUNIO!I18+JULIO!I18+AGOSTO!I18+SEPTIEMBRE!I18+OCTUBRE!I18+NOVIEMBRE!I18+DICIEMBRE!I18</f>
        <v>0</v>
      </c>
      <c r="J18" s="202">
        <f>+ENERO!J18+FEBRERO!J18+MARZO!J18+ABRIL!J18+MAYO!J18+JUNIO!J18+JULIO!J18+AGOSTO!J18+SEPTIEMBRE!J18+OCTUBRE!J18+NOVIEMBRE!J18+DICIEMBRE!J18</f>
        <v>0</v>
      </c>
      <c r="K18" s="451" t="s">
        <v>20</v>
      </c>
      <c r="L18" s="22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67">
        <v>0</v>
      </c>
      <c r="Y18" s="19">
        <v>0</v>
      </c>
      <c r="Z18" s="1"/>
    </row>
    <row r="19" spans="1:26" x14ac:dyDescent="0.25">
      <c r="A19" s="1125"/>
      <c r="B19" s="27" t="s">
        <v>33</v>
      </c>
      <c r="C19" s="202">
        <f>+ENERO!C19+FEBRERO!C19+MARZO!C19+ABRIL!C19+MAYO!C19+JUNIO!C19+JULIO!C19+AGOSTO!C19+SEPTIEMBRE!C19+OCTUBRE!C19+NOVIEMBRE!C19+DICIEMBRE!C19</f>
        <v>16553</v>
      </c>
      <c r="D19" s="202">
        <f>+ENERO!D19+FEBRERO!D19+MARZO!D19+ABRIL!D19+MAYO!D19+JUNIO!D19+JULIO!D19+AGOSTO!D19+SEPTIEMBRE!D19+OCTUBRE!D19+NOVIEMBRE!D19+DICIEMBRE!D19</f>
        <v>16503</v>
      </c>
      <c r="E19" s="511">
        <f>+ENERO!E19+FEBRERO!E19+MARZO!E19+ABRIL!E19+MAYO!E19+JUNIO!E19+JULIO!E19+AGOSTO!E19+SEPTIEMBRE!E19+OCTUBRE!E19+NOVIEMBRE!E19+DICIEMBRE!E19</f>
        <v>4351</v>
      </c>
      <c r="F19" s="511">
        <f>+ENERO!F19+FEBRERO!F19+MARZO!F19+ABRIL!F19+MAYO!F19+JUNIO!F19+JULIO!F19+AGOSTO!F19+SEPTIEMBRE!F19+OCTUBRE!F19+NOVIEMBRE!F19+DICIEMBRE!F19</f>
        <v>11835</v>
      </c>
      <c r="G19" s="511">
        <f>+ENERO!G19+FEBRERO!G19+MARZO!G19+ABRIL!G19+MAYO!G19+JUNIO!G19+JULIO!G19+AGOSTO!G19+SEPTIEMBRE!G19+OCTUBRE!G19+NOVIEMBRE!G19+DICIEMBRE!G19</f>
        <v>367</v>
      </c>
      <c r="H19" s="202">
        <f>+ENERO!H19+FEBRERO!H19+MARZO!H19+ABRIL!H19+MAYO!H19+JUNIO!H19+JULIO!H19+AGOSTO!H19+SEPTIEMBRE!H19+OCTUBRE!H19+NOVIEMBRE!H19+DICIEMBRE!H19</f>
        <v>0</v>
      </c>
      <c r="I19" s="202">
        <f>+ENERO!I19+FEBRERO!I19+MARZO!I19+ABRIL!I19+MAYO!I19+JUNIO!I19+JULIO!I19+AGOSTO!I19+SEPTIEMBRE!I19+OCTUBRE!I19+NOVIEMBRE!I19+DICIEMBRE!I19</f>
        <v>0</v>
      </c>
      <c r="J19" s="202">
        <f>+ENERO!J19+FEBRERO!J19+MARZO!J19+ABRIL!J19+MAYO!J19+JUNIO!J19+JULIO!J19+AGOSTO!J19+SEPTIEMBRE!J19+OCTUBRE!J19+NOVIEMBRE!J19+DICIEMBRE!J19</f>
        <v>0</v>
      </c>
      <c r="K19" s="451" t="s">
        <v>20</v>
      </c>
      <c r="L19" s="22"/>
      <c r="M19" s="22"/>
      <c r="N19" s="1"/>
      <c r="O19" s="1"/>
      <c r="P19" s="1"/>
      <c r="Q19" s="1"/>
      <c r="R19" s="1"/>
      <c r="S19" s="1"/>
      <c r="T19" s="1"/>
      <c r="U19" s="1"/>
      <c r="V19" s="1"/>
      <c r="W19" s="1"/>
      <c r="X19" s="167">
        <v>0</v>
      </c>
      <c r="Y19" s="19">
        <v>0</v>
      </c>
      <c r="Z19" s="1"/>
    </row>
    <row r="20" spans="1:26" x14ac:dyDescent="0.25">
      <c r="A20" s="1125"/>
      <c r="B20" s="28" t="s">
        <v>34</v>
      </c>
      <c r="C20" s="202">
        <f>+ENERO!C20+FEBRERO!C20+MARZO!C20+ABRIL!C20+MAYO!C20+JUNIO!C20+JULIO!C20+AGOSTO!C20+SEPTIEMBRE!C20+OCTUBRE!C20+NOVIEMBRE!C20+DICIEMBRE!C20</f>
        <v>334</v>
      </c>
      <c r="D20" s="202">
        <f>+ENERO!D20+FEBRERO!D20+MARZO!D20+ABRIL!D20+MAYO!D20+JUNIO!D20+JULIO!D20+AGOSTO!D20+SEPTIEMBRE!D20+OCTUBRE!D20+NOVIEMBRE!D20+DICIEMBRE!D20</f>
        <v>334</v>
      </c>
      <c r="E20" s="511">
        <f>+ENERO!E20+FEBRERO!E20+MARZO!E20+ABRIL!E20+MAYO!E20+JUNIO!E20+JULIO!E20+AGOSTO!E20+SEPTIEMBRE!E20+OCTUBRE!E20+NOVIEMBRE!E20+DICIEMBRE!E20</f>
        <v>12</v>
      </c>
      <c r="F20" s="511">
        <f>+ENERO!F20+FEBRERO!F20+MARZO!F20+ABRIL!F20+MAYO!F20+JUNIO!F20+JULIO!F20+AGOSTO!F20+SEPTIEMBRE!F20+OCTUBRE!F20+NOVIEMBRE!F20+DICIEMBRE!F20</f>
        <v>322</v>
      </c>
      <c r="G20" s="511">
        <f>+ENERO!G20+FEBRERO!G20+MARZO!G20+ABRIL!G20+MAYO!G20+JUNIO!G20+JULIO!G20+AGOSTO!G20+SEPTIEMBRE!G20+OCTUBRE!G20+NOVIEMBRE!G20+DICIEMBRE!G20</f>
        <v>0</v>
      </c>
      <c r="H20" s="202">
        <f>+ENERO!H20+FEBRERO!H20+MARZO!H20+ABRIL!H20+MAYO!H20+JUNIO!H20+JULIO!H20+AGOSTO!H20+SEPTIEMBRE!H20+OCTUBRE!H20+NOVIEMBRE!H20+DICIEMBRE!H20</f>
        <v>0</v>
      </c>
      <c r="I20" s="202">
        <f>+ENERO!I20+FEBRERO!I20+MARZO!I20+ABRIL!I20+MAYO!I20+JUNIO!I20+JULIO!I20+AGOSTO!I20+SEPTIEMBRE!I20+OCTUBRE!I20+NOVIEMBRE!I20+DICIEMBRE!I20</f>
        <v>0</v>
      </c>
      <c r="J20" s="202">
        <f>+ENERO!J20+FEBRERO!J20+MARZO!J20+ABRIL!J20+MAYO!J20+JUNIO!J20+JULIO!J20+AGOSTO!J20+SEPTIEMBRE!J20+OCTUBRE!J20+NOVIEMBRE!J20+DICIEMBRE!J20</f>
        <v>0</v>
      </c>
      <c r="K20" s="451" t="s">
        <v>20</v>
      </c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67">
        <v>0</v>
      </c>
      <c r="Y20" s="19">
        <v>0</v>
      </c>
      <c r="Z20" s="1"/>
    </row>
    <row r="21" spans="1:26" x14ac:dyDescent="0.25">
      <c r="A21" s="1126"/>
      <c r="B21" s="29" t="s">
        <v>35</v>
      </c>
      <c r="C21" s="202">
        <f>+ENERO!C21+FEBRERO!C21+MARZO!C21+ABRIL!C21+MAYO!C21+JUNIO!C21+JULIO!C21+AGOSTO!C21+SEPTIEMBRE!C21+OCTUBRE!C21+NOVIEMBRE!C21+DICIEMBRE!C21</f>
        <v>2099</v>
      </c>
      <c r="D21" s="202">
        <f>+ENERO!D21+FEBRERO!D21+MARZO!D21+ABRIL!D21+MAYO!D21+JUNIO!D21+JULIO!D21+AGOSTO!D21+SEPTIEMBRE!D21+OCTUBRE!D21+NOVIEMBRE!D21+DICIEMBRE!D21</f>
        <v>2097</v>
      </c>
      <c r="E21" s="511">
        <f>+ENERO!E21+FEBRERO!E21+MARZO!E21+ABRIL!E21+MAYO!E21+JUNIO!E21+JULIO!E21+AGOSTO!E21+SEPTIEMBRE!E21+OCTUBRE!E21+NOVIEMBRE!E21+DICIEMBRE!E21</f>
        <v>667</v>
      </c>
      <c r="F21" s="511">
        <f>+ENERO!F21+FEBRERO!F21+MARZO!F21+ABRIL!F21+MAYO!F21+JUNIO!F21+JULIO!F21+AGOSTO!F21+SEPTIEMBRE!F21+OCTUBRE!F21+NOVIEMBRE!F21+DICIEMBRE!F21</f>
        <v>1381</v>
      </c>
      <c r="G21" s="511">
        <f>+ENERO!G21+FEBRERO!G21+MARZO!G21+ABRIL!G21+MAYO!G21+JUNIO!G21+JULIO!G21+AGOSTO!G21+SEPTIEMBRE!G21+OCTUBRE!G21+NOVIEMBRE!G21+DICIEMBRE!G21</f>
        <v>51</v>
      </c>
      <c r="H21" s="202">
        <f>+ENERO!H21+FEBRERO!H21+MARZO!H21+ABRIL!H21+MAYO!H21+JUNIO!H21+JULIO!H21+AGOSTO!H21+SEPTIEMBRE!H21+OCTUBRE!H21+NOVIEMBRE!H21+DICIEMBRE!H21</f>
        <v>0</v>
      </c>
      <c r="I21" s="202">
        <f>+ENERO!I21+FEBRERO!I21+MARZO!I21+ABRIL!I21+MAYO!I21+JUNIO!I21+JULIO!I21+AGOSTO!I21+SEPTIEMBRE!I21+OCTUBRE!I21+NOVIEMBRE!I21+DICIEMBRE!I21</f>
        <v>0</v>
      </c>
      <c r="J21" s="202">
        <f>+ENERO!J21+FEBRERO!J21+MARZO!J21+ABRIL!J21+MAYO!J21+JUNIO!J21+JULIO!J21+AGOSTO!J21+SEPTIEMBRE!J21+OCTUBRE!J21+NOVIEMBRE!J21+DICIEMBRE!J21</f>
        <v>0</v>
      </c>
      <c r="K21" s="451" t="s">
        <v>20</v>
      </c>
      <c r="L21" s="22"/>
      <c r="M21" s="22"/>
      <c r="N21" s="1"/>
      <c r="O21" s="1"/>
      <c r="P21" s="1"/>
      <c r="Q21" s="1"/>
      <c r="R21" s="1"/>
      <c r="S21" s="1"/>
      <c r="T21" s="1"/>
      <c r="U21" s="1"/>
      <c r="V21" s="1"/>
      <c r="W21" s="1"/>
      <c r="X21" s="167">
        <v>0</v>
      </c>
      <c r="Y21" s="19">
        <v>0</v>
      </c>
      <c r="Z21" s="1"/>
    </row>
    <row r="22" spans="1:26" ht="22.5" x14ac:dyDescent="0.25">
      <c r="A22" s="30" t="s">
        <v>36</v>
      </c>
      <c r="B22" s="397" t="s">
        <v>37</v>
      </c>
      <c r="C22" s="202">
        <f>+ENERO!C22+FEBRERO!C22+MARZO!C22+ABRIL!C22+MAYO!C22+JUNIO!C22+JULIO!C22+AGOSTO!C22+SEPTIEMBRE!C22+OCTUBRE!C22+NOVIEMBRE!C22+DICIEMBRE!C22</f>
        <v>0</v>
      </c>
      <c r="D22" s="202">
        <f>+ENERO!D22+FEBRERO!D22+MARZO!D22+ABRIL!D22+MAYO!D22+JUNIO!D22+JULIO!D22+AGOSTO!D22+SEPTIEMBRE!D22+OCTUBRE!D22+NOVIEMBRE!D22+DICIEMBRE!D22</f>
        <v>0</v>
      </c>
      <c r="E22" s="511">
        <f>+ENERO!E22+FEBRERO!E22+MARZO!E22+ABRIL!E22+MAYO!E22+JUNIO!E22+JULIO!E22+AGOSTO!E22+SEPTIEMBRE!E22+OCTUBRE!E22+NOVIEMBRE!E22+DICIEMBRE!E22</f>
        <v>0</v>
      </c>
      <c r="F22" s="511">
        <f>+ENERO!F22+FEBRERO!F22+MARZO!F22+ABRIL!F22+MAYO!F22+JUNIO!F22+JULIO!F22+AGOSTO!F22+SEPTIEMBRE!F22+OCTUBRE!F22+NOVIEMBRE!F22+DICIEMBRE!F22</f>
        <v>0</v>
      </c>
      <c r="G22" s="511">
        <f>+ENERO!G22+FEBRERO!G22+MARZO!G22+ABRIL!G22+MAYO!G22+JUNIO!G22+JULIO!G22+AGOSTO!G22+SEPTIEMBRE!G22+OCTUBRE!G22+NOVIEMBRE!G22+DICIEMBRE!G22</f>
        <v>0</v>
      </c>
      <c r="H22" s="202">
        <f>+ENERO!H22+FEBRERO!H22+MARZO!H22+ABRIL!H22+MAYO!H22+JUNIO!H22+JULIO!H22+AGOSTO!H22+SEPTIEMBRE!H22+OCTUBRE!H22+NOVIEMBRE!H22+DICIEMBRE!H22</f>
        <v>0</v>
      </c>
      <c r="I22" s="202">
        <f>+ENERO!I22+FEBRERO!I22+MARZO!I22+ABRIL!I22+MAYO!I22+JUNIO!I22+JULIO!I22+AGOSTO!I22+SEPTIEMBRE!I22+OCTUBRE!I22+NOVIEMBRE!I22+DICIEMBRE!I22</f>
        <v>0</v>
      </c>
      <c r="J22" s="202">
        <f>+ENERO!J22+FEBRERO!J22+MARZO!J22+ABRIL!J22+MAYO!J22+JUNIO!J22+JULIO!J22+AGOSTO!J22+SEPTIEMBRE!J22+OCTUBRE!J22+NOVIEMBRE!J22+DICIEMBRE!J22</f>
        <v>0</v>
      </c>
      <c r="K22" s="451" t="s">
        <v>20</v>
      </c>
      <c r="L22" s="22"/>
      <c r="M22" s="22"/>
      <c r="N22" s="1"/>
      <c r="O22" s="1"/>
      <c r="P22" s="1"/>
      <c r="Q22" s="1"/>
      <c r="R22" s="1"/>
      <c r="S22" s="1"/>
      <c r="T22" s="1"/>
      <c r="U22" s="1"/>
      <c r="V22" s="1"/>
      <c r="W22" s="1"/>
      <c r="X22" s="167">
        <v>0</v>
      </c>
      <c r="Y22" s="19">
        <v>0</v>
      </c>
      <c r="Z22" s="1"/>
    </row>
    <row r="23" spans="1:26" ht="22.5" x14ac:dyDescent="0.25">
      <c r="A23" s="30" t="s">
        <v>38</v>
      </c>
      <c r="B23" s="398" t="s">
        <v>39</v>
      </c>
      <c r="C23" s="202">
        <f>+ENERO!C23+FEBRERO!C23+MARZO!C23+ABRIL!C23+MAYO!C23+JUNIO!C23+JULIO!C23+AGOSTO!C23+SEPTIEMBRE!C23+OCTUBRE!C23+NOVIEMBRE!C23+DICIEMBRE!C23</f>
        <v>281</v>
      </c>
      <c r="D23" s="202">
        <f>+ENERO!D23+FEBRERO!D23+MARZO!D23+ABRIL!D23+MAYO!D23+JUNIO!D23+JULIO!D23+AGOSTO!D23+SEPTIEMBRE!D23+OCTUBRE!D23+NOVIEMBRE!D23+DICIEMBRE!D23</f>
        <v>281</v>
      </c>
      <c r="E23" s="511">
        <f>+ENERO!E23+FEBRERO!E23+MARZO!E23+ABRIL!E23+MAYO!E23+JUNIO!E23+JULIO!E23+AGOSTO!E23+SEPTIEMBRE!E23+OCTUBRE!E23+NOVIEMBRE!E23+DICIEMBRE!E23</f>
        <v>135</v>
      </c>
      <c r="F23" s="511">
        <f>+ENERO!F23+FEBRERO!F23+MARZO!F23+ABRIL!F23+MAYO!F23+JUNIO!F23+JULIO!F23+AGOSTO!F23+SEPTIEMBRE!F23+OCTUBRE!F23+NOVIEMBRE!F23+DICIEMBRE!F23</f>
        <v>130</v>
      </c>
      <c r="G23" s="511">
        <f>+ENERO!G23+FEBRERO!G23+MARZO!G23+ABRIL!G23+MAYO!G23+JUNIO!G23+JULIO!G23+AGOSTO!G23+SEPTIEMBRE!G23+OCTUBRE!G23+NOVIEMBRE!G23+DICIEMBRE!G23</f>
        <v>16</v>
      </c>
      <c r="H23" s="202">
        <f>+ENERO!H23+FEBRERO!H23+MARZO!H23+ABRIL!H23+MAYO!H23+JUNIO!H23+JULIO!H23+AGOSTO!H23+SEPTIEMBRE!H23+OCTUBRE!H23+NOVIEMBRE!H23+DICIEMBRE!H23</f>
        <v>0</v>
      </c>
      <c r="I23" s="202">
        <f>+ENERO!I23+FEBRERO!I23+MARZO!I23+ABRIL!I23+MAYO!I23+JUNIO!I23+JULIO!I23+AGOSTO!I23+SEPTIEMBRE!I23+OCTUBRE!I23+NOVIEMBRE!I23+DICIEMBRE!I23</f>
        <v>0</v>
      </c>
      <c r="J23" s="202">
        <f>+ENERO!J23+FEBRERO!J23+MARZO!J23+ABRIL!J23+MAYO!J23+JUNIO!J23+JULIO!J23+AGOSTO!J23+SEPTIEMBRE!J23+OCTUBRE!J23+NOVIEMBRE!J23+DICIEMBRE!J23</f>
        <v>0</v>
      </c>
      <c r="K23" s="451" t="s">
        <v>20</v>
      </c>
      <c r="L23" s="22"/>
      <c r="M23" s="22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67">
        <v>0</v>
      </c>
      <c r="Y23" s="19">
        <v>0</v>
      </c>
      <c r="Z23" s="172"/>
    </row>
    <row r="24" spans="1:26" x14ac:dyDescent="0.25">
      <c r="A24" s="30" t="s">
        <v>40</v>
      </c>
      <c r="B24" s="32" t="s">
        <v>41</v>
      </c>
      <c r="C24" s="202">
        <f>+ENERO!C24+FEBRERO!C24+MARZO!C24+ABRIL!C24+MAYO!C24+JUNIO!C24+JULIO!C24+AGOSTO!C24+SEPTIEMBRE!C24+OCTUBRE!C24+NOVIEMBRE!C24+DICIEMBRE!C24</f>
        <v>10308</v>
      </c>
      <c r="D24" s="202">
        <f>+ENERO!D24+FEBRERO!D24+MARZO!D24+ABRIL!D24+MAYO!D24+JUNIO!D24+JULIO!D24+AGOSTO!D24+SEPTIEMBRE!D24+OCTUBRE!D24+NOVIEMBRE!D24+DICIEMBRE!D24</f>
        <v>10257</v>
      </c>
      <c r="E24" s="511">
        <f>+ENERO!E24+FEBRERO!E24+MARZO!E24+ABRIL!E24+MAYO!E24+JUNIO!E24+JULIO!E24+AGOSTO!E24+SEPTIEMBRE!E24+OCTUBRE!E24+NOVIEMBRE!E24+DICIEMBRE!E24</f>
        <v>1436</v>
      </c>
      <c r="F24" s="511">
        <f>+ENERO!F24+FEBRERO!F24+MARZO!F24+ABRIL!F24+MAYO!F24+JUNIO!F24+JULIO!F24+AGOSTO!F24+SEPTIEMBRE!F24+OCTUBRE!F24+NOVIEMBRE!F24+DICIEMBRE!F24</f>
        <v>5605</v>
      </c>
      <c r="G24" s="511">
        <f>+ENERO!G24+FEBRERO!G24+MARZO!G24+ABRIL!G24+MAYO!G24+JUNIO!G24+JULIO!G24+AGOSTO!G24+SEPTIEMBRE!G24+OCTUBRE!G24+NOVIEMBRE!G24+DICIEMBRE!G24</f>
        <v>3267</v>
      </c>
      <c r="H24" s="202">
        <f>+ENERO!H24+FEBRERO!H24+MARZO!H24+ABRIL!H24+MAYO!H24+JUNIO!H24+JULIO!H24+AGOSTO!H24+SEPTIEMBRE!H24+OCTUBRE!H24+NOVIEMBRE!H24+DICIEMBRE!H24</f>
        <v>0</v>
      </c>
      <c r="I24" s="202">
        <f>+ENERO!I24+FEBRERO!I24+MARZO!I24+ABRIL!I24+MAYO!I24+JUNIO!I24+JULIO!I24+AGOSTO!I24+SEPTIEMBRE!I24+OCTUBRE!I24+NOVIEMBRE!I24+DICIEMBRE!I24</f>
        <v>0</v>
      </c>
      <c r="J24" s="202">
        <f>+ENERO!J24+FEBRERO!J24+MARZO!J24+ABRIL!J24+MAYO!J24+JUNIO!J24+JULIO!J24+AGOSTO!J24+SEPTIEMBRE!J24+OCTUBRE!J24+NOVIEMBRE!J24+DICIEMBRE!J24</f>
        <v>0</v>
      </c>
      <c r="K24" s="451" t="s">
        <v>20</v>
      </c>
      <c r="L24" s="22"/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67">
        <v>0</v>
      </c>
      <c r="Y24" s="19">
        <v>0</v>
      </c>
      <c r="Z24" s="1"/>
    </row>
    <row r="25" spans="1:26" x14ac:dyDescent="0.25">
      <c r="A25" s="33" t="s">
        <v>42</v>
      </c>
      <c r="B25" s="34"/>
      <c r="C25" s="202">
        <f>+ENERO!C25+FEBRERO!C25+MARZO!C25+ABRIL!C25+MAYO!C25+JUNIO!C25+JULIO!C25+AGOSTO!C25+SEPTIEMBRE!C25+OCTUBRE!C25+NOVIEMBRE!C25+DICIEMBRE!C25</f>
        <v>15819</v>
      </c>
      <c r="D25" s="202">
        <f>+ENERO!D25+FEBRERO!D25+MARZO!D25+ABRIL!D25+MAYO!D25+JUNIO!D25+JULIO!D25+AGOSTO!D25+SEPTIEMBRE!D25+OCTUBRE!D25+NOVIEMBRE!D25+DICIEMBRE!D25</f>
        <v>14770</v>
      </c>
      <c r="E25" s="511">
        <f>+ENERO!E25+FEBRERO!E25+MARZO!E25+ABRIL!E25+MAYO!E25+JUNIO!E25+JULIO!E25+AGOSTO!E25+SEPTIEMBRE!E25+OCTUBRE!E25+NOVIEMBRE!E25+DICIEMBRE!E25</f>
        <v>3322</v>
      </c>
      <c r="F25" s="511">
        <f>+ENERO!F25+FEBRERO!F25+MARZO!F25+ABRIL!F25+MAYO!F25+JUNIO!F25+JULIO!F25+AGOSTO!F25+SEPTIEMBRE!F25+OCTUBRE!F25+NOVIEMBRE!F25+DICIEMBRE!F25</f>
        <v>4111</v>
      </c>
      <c r="G25" s="511">
        <f>+ENERO!G25+FEBRERO!G25+MARZO!G25+ABRIL!G25+MAYO!G25+JUNIO!G25+JULIO!G25+AGOSTO!G25+SEPTIEMBRE!G25+OCTUBRE!G25+NOVIEMBRE!G25+DICIEMBRE!G25</f>
        <v>8386</v>
      </c>
      <c r="H25" s="202">
        <f>+ENERO!H25+FEBRERO!H25+MARZO!H25+ABRIL!H25+MAYO!H25+JUNIO!H25+JULIO!H25+AGOSTO!H25+SEPTIEMBRE!H25+OCTUBRE!H25+NOVIEMBRE!H25+DICIEMBRE!H25</f>
        <v>0</v>
      </c>
      <c r="I25" s="202">
        <f>+ENERO!I25+FEBRERO!I25+MARZO!I25+ABRIL!I25+MAYO!I25+JUNIO!I25+JULIO!I25+AGOSTO!I25+SEPTIEMBRE!I25+OCTUBRE!I25+NOVIEMBRE!I25+DICIEMBRE!I25</f>
        <v>0</v>
      </c>
      <c r="J25" s="202">
        <f>+ENERO!J25+FEBRERO!J25+MARZO!J25+ABRIL!J25+MAYO!J25+JUNIO!J25+JULIO!J25+AGOSTO!J25+SEPTIEMBRE!J25+OCTUBRE!J25+NOVIEMBRE!J25+DICIEMBRE!J25</f>
        <v>0</v>
      </c>
      <c r="K25" s="451" t="s">
        <v>20</v>
      </c>
      <c r="L25" s="22"/>
      <c r="M25" s="22"/>
      <c r="N25" s="1"/>
      <c r="O25" s="1"/>
      <c r="P25" s="1"/>
      <c r="Q25" s="1"/>
      <c r="R25" s="1"/>
      <c r="S25" s="1"/>
      <c r="T25" s="1"/>
      <c r="U25" s="1"/>
      <c r="V25" s="1"/>
      <c r="W25" s="1"/>
      <c r="X25" s="167">
        <v>0</v>
      </c>
      <c r="Y25" s="19">
        <v>0</v>
      </c>
      <c r="Z25" s="1"/>
    </row>
    <row r="26" spans="1:26" x14ac:dyDescent="0.25">
      <c r="A26" s="35" t="s">
        <v>43</v>
      </c>
      <c r="B26" s="36" t="s">
        <v>44</v>
      </c>
      <c r="C26" s="202">
        <f>+ENERO!C26+FEBRERO!C26+MARZO!C26+ABRIL!C26+MAYO!C26+JUNIO!C26+JULIO!C26+AGOSTO!C26+SEPTIEMBRE!C26+OCTUBRE!C26+NOVIEMBRE!C26+DICIEMBRE!C26</f>
        <v>10205</v>
      </c>
      <c r="D26" s="202">
        <f>+ENERO!D26+FEBRERO!D26+MARZO!D26+ABRIL!D26+MAYO!D26+JUNIO!D26+JULIO!D26+AGOSTO!D26+SEPTIEMBRE!D26+OCTUBRE!D26+NOVIEMBRE!D26+DICIEMBRE!D26</f>
        <v>9318</v>
      </c>
      <c r="E26" s="511">
        <f>+ENERO!E26+FEBRERO!E26+MARZO!E26+ABRIL!E26+MAYO!E26+JUNIO!E26+JULIO!E26+AGOSTO!E26+SEPTIEMBRE!E26+OCTUBRE!E26+NOVIEMBRE!E26+DICIEMBRE!E26</f>
        <v>1306</v>
      </c>
      <c r="F26" s="511">
        <f>+ENERO!F26+FEBRERO!F26+MARZO!F26+ABRIL!F26+MAYO!F26+JUNIO!F26+JULIO!F26+AGOSTO!F26+SEPTIEMBRE!F26+OCTUBRE!F26+NOVIEMBRE!F26+DICIEMBRE!F26</f>
        <v>1926</v>
      </c>
      <c r="G26" s="511">
        <f>+ENERO!G26+FEBRERO!G26+MARZO!G26+ABRIL!G26+MAYO!G26+JUNIO!G26+JULIO!G26+AGOSTO!G26+SEPTIEMBRE!G26+OCTUBRE!G26+NOVIEMBRE!G26+DICIEMBRE!G26</f>
        <v>6973</v>
      </c>
      <c r="H26" s="202">
        <f>+ENERO!H26+FEBRERO!H26+MARZO!H26+ABRIL!H26+MAYO!H26+JUNIO!H26+JULIO!H26+AGOSTO!H26+SEPTIEMBRE!H26+OCTUBRE!H26+NOVIEMBRE!H26+DICIEMBRE!H26</f>
        <v>0</v>
      </c>
      <c r="I26" s="202">
        <f>+ENERO!I26+FEBRERO!I26+MARZO!I26+ABRIL!I26+MAYO!I26+JUNIO!I26+JULIO!I26+AGOSTO!I26+SEPTIEMBRE!I26+OCTUBRE!I26+NOVIEMBRE!I26+DICIEMBRE!I26</f>
        <v>0</v>
      </c>
      <c r="J26" s="202">
        <f>+ENERO!J26+FEBRERO!J26+MARZO!J26+ABRIL!J26+MAYO!J26+JUNIO!J26+JULIO!J26+AGOSTO!J26+SEPTIEMBRE!J26+OCTUBRE!J26+NOVIEMBRE!J26+DICIEMBRE!J26</f>
        <v>0</v>
      </c>
      <c r="K26" s="451" t="s">
        <v>20</v>
      </c>
      <c r="L26" s="22"/>
      <c r="M26" s="22"/>
      <c r="N26" s="1"/>
      <c r="O26" s="1"/>
      <c r="P26" s="1"/>
      <c r="Q26" s="1"/>
      <c r="R26" s="1"/>
      <c r="S26" s="1"/>
      <c r="T26" s="1"/>
      <c r="U26" s="1"/>
      <c r="V26" s="1"/>
      <c r="W26" s="1"/>
      <c r="X26" s="167">
        <v>0</v>
      </c>
      <c r="Y26" s="19">
        <v>0</v>
      </c>
      <c r="Z26" s="1"/>
    </row>
    <row r="27" spans="1:26" x14ac:dyDescent="0.25">
      <c r="A27" s="23" t="s">
        <v>45</v>
      </c>
      <c r="B27" s="37" t="s">
        <v>46</v>
      </c>
      <c r="C27" s="202">
        <f>+ENERO!C27+FEBRERO!C27+MARZO!C27+ABRIL!C27+MAYO!C27+JUNIO!C27+JULIO!C27+AGOSTO!C27+SEPTIEMBRE!C27+OCTUBRE!C27+NOVIEMBRE!C27+DICIEMBRE!C27</f>
        <v>6</v>
      </c>
      <c r="D27" s="202">
        <f>+ENERO!D27+FEBRERO!D27+MARZO!D27+ABRIL!D27+MAYO!D27+JUNIO!D27+JULIO!D27+AGOSTO!D27+SEPTIEMBRE!D27+OCTUBRE!D27+NOVIEMBRE!D27+DICIEMBRE!D27</f>
        <v>5</v>
      </c>
      <c r="E27" s="511">
        <f>+ENERO!E27+FEBRERO!E27+MARZO!E27+ABRIL!E27+MAYO!E27+JUNIO!E27+JULIO!E27+AGOSTO!E27+SEPTIEMBRE!E27+OCTUBRE!E27+NOVIEMBRE!E27+DICIEMBRE!E27</f>
        <v>0</v>
      </c>
      <c r="F27" s="511">
        <f>+ENERO!F27+FEBRERO!F27+MARZO!F27+ABRIL!F27+MAYO!F27+JUNIO!F27+JULIO!F27+AGOSTO!F27+SEPTIEMBRE!F27+OCTUBRE!F27+NOVIEMBRE!F27+DICIEMBRE!F27</f>
        <v>5</v>
      </c>
      <c r="G27" s="511">
        <f>+ENERO!G27+FEBRERO!G27+MARZO!G27+ABRIL!G27+MAYO!G27+JUNIO!G27+JULIO!G27+AGOSTO!G27+SEPTIEMBRE!G27+OCTUBRE!G27+NOVIEMBRE!G27+DICIEMBRE!G27</f>
        <v>1</v>
      </c>
      <c r="H27" s="202">
        <f>+ENERO!H27+FEBRERO!H27+MARZO!H27+ABRIL!H27+MAYO!H27+JUNIO!H27+JULIO!H27+AGOSTO!H27+SEPTIEMBRE!H27+OCTUBRE!H27+NOVIEMBRE!H27+DICIEMBRE!H27</f>
        <v>0</v>
      </c>
      <c r="I27" s="202">
        <f>+ENERO!I27+FEBRERO!I27+MARZO!I27+ABRIL!I27+MAYO!I27+JUNIO!I27+JULIO!I27+AGOSTO!I27+SEPTIEMBRE!I27+OCTUBRE!I27+NOVIEMBRE!I27+DICIEMBRE!I27</f>
        <v>0</v>
      </c>
      <c r="J27" s="202">
        <f>+ENERO!J27+FEBRERO!J27+MARZO!J27+ABRIL!J27+MAYO!J27+JUNIO!J27+JULIO!J27+AGOSTO!J27+SEPTIEMBRE!J27+OCTUBRE!J27+NOVIEMBRE!J27+DICIEMBRE!J27</f>
        <v>0</v>
      </c>
      <c r="K27" s="451" t="s">
        <v>20</v>
      </c>
      <c r="L27" s="22"/>
      <c r="M27" s="22"/>
      <c r="N27" s="1"/>
      <c r="O27" s="1"/>
      <c r="P27" s="1"/>
      <c r="Q27" s="1"/>
      <c r="R27" s="1"/>
      <c r="S27" s="1"/>
      <c r="T27" s="1"/>
      <c r="U27" s="1"/>
      <c r="V27" s="1"/>
      <c r="W27" s="1"/>
      <c r="X27" s="167">
        <v>0</v>
      </c>
      <c r="Y27" s="19">
        <v>0</v>
      </c>
      <c r="Z27" s="1"/>
    </row>
    <row r="28" spans="1:26" x14ac:dyDescent="0.25">
      <c r="A28" s="23" t="s">
        <v>47</v>
      </c>
      <c r="B28" s="37" t="s">
        <v>48</v>
      </c>
      <c r="C28" s="202">
        <f>+ENERO!C28+FEBRERO!C28+MARZO!C28+ABRIL!C28+MAYO!C28+JUNIO!C28+JULIO!C28+AGOSTO!C28+SEPTIEMBRE!C28+OCTUBRE!C28+NOVIEMBRE!C28+DICIEMBRE!C28</f>
        <v>2233</v>
      </c>
      <c r="D28" s="202">
        <f>+ENERO!D28+FEBRERO!D28+MARZO!D28+ABRIL!D28+MAYO!D28+JUNIO!D28+JULIO!D28+AGOSTO!D28+SEPTIEMBRE!D28+OCTUBRE!D28+NOVIEMBRE!D28+DICIEMBRE!D28</f>
        <v>2140</v>
      </c>
      <c r="E28" s="511">
        <f>+ENERO!E28+FEBRERO!E28+MARZO!E28+ABRIL!E28+MAYO!E28+JUNIO!E28+JULIO!E28+AGOSTO!E28+SEPTIEMBRE!E28+OCTUBRE!E28+NOVIEMBRE!E28+DICIEMBRE!E28</f>
        <v>584</v>
      </c>
      <c r="F28" s="511">
        <f>+ENERO!F28+FEBRERO!F28+MARZO!F28+ABRIL!F28+MAYO!F28+JUNIO!F28+JULIO!F28+AGOSTO!F28+SEPTIEMBRE!F28+OCTUBRE!F28+NOVIEMBRE!F28+DICIEMBRE!F28</f>
        <v>600</v>
      </c>
      <c r="G28" s="511">
        <f>+ENERO!G28+FEBRERO!G28+MARZO!G28+ABRIL!G28+MAYO!G28+JUNIO!G28+JULIO!G28+AGOSTO!G28+SEPTIEMBRE!G28+OCTUBRE!G28+NOVIEMBRE!G28+DICIEMBRE!G28</f>
        <v>1049</v>
      </c>
      <c r="H28" s="202">
        <f>+ENERO!H28+FEBRERO!H28+MARZO!H28+ABRIL!H28+MAYO!H28+JUNIO!H28+JULIO!H28+AGOSTO!H28+SEPTIEMBRE!H28+OCTUBRE!H28+NOVIEMBRE!H28+DICIEMBRE!H28</f>
        <v>0</v>
      </c>
      <c r="I28" s="202">
        <f>+ENERO!I28+FEBRERO!I28+MARZO!I28+ABRIL!I28+MAYO!I28+JUNIO!I28+JULIO!I28+AGOSTO!I28+SEPTIEMBRE!I28+OCTUBRE!I28+NOVIEMBRE!I28+DICIEMBRE!I28</f>
        <v>0</v>
      </c>
      <c r="J28" s="202">
        <f>+ENERO!J28+FEBRERO!J28+MARZO!J28+ABRIL!J28+MAYO!J28+JUNIO!J28+JULIO!J28+AGOSTO!J28+SEPTIEMBRE!J28+OCTUBRE!J28+NOVIEMBRE!J28+DICIEMBRE!J28</f>
        <v>0</v>
      </c>
      <c r="K28" s="451" t="s">
        <v>20</v>
      </c>
      <c r="L28" s="22"/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  <c r="X28" s="167">
        <v>0</v>
      </c>
      <c r="Y28" s="19">
        <v>0</v>
      </c>
      <c r="Z28" s="1"/>
    </row>
    <row r="29" spans="1:26" x14ac:dyDescent="0.25">
      <c r="A29" s="1123" t="s">
        <v>25</v>
      </c>
      <c r="B29" s="29" t="s">
        <v>49</v>
      </c>
      <c r="C29" s="202">
        <f>+ENERO!C29+FEBRERO!C29+MARZO!C29+ABRIL!C29+MAYO!C29+JUNIO!C29+JULIO!C29+AGOSTO!C29+SEPTIEMBRE!C29+OCTUBRE!C29+NOVIEMBRE!C29+DICIEMBRE!C29</f>
        <v>3375</v>
      </c>
      <c r="D29" s="202">
        <f>+ENERO!D29+FEBRERO!D29+MARZO!D29+ABRIL!D29+MAYO!D29+JUNIO!D29+JULIO!D29+AGOSTO!D29+SEPTIEMBRE!D29+OCTUBRE!D29+NOVIEMBRE!D29+DICIEMBRE!D29</f>
        <v>3307</v>
      </c>
      <c r="E29" s="511">
        <f>+ENERO!E29+FEBRERO!E29+MARZO!E29+ABRIL!E29+MAYO!E29+JUNIO!E29+JULIO!E29+AGOSTO!E29+SEPTIEMBRE!E29+OCTUBRE!E29+NOVIEMBRE!E29+DICIEMBRE!E29</f>
        <v>1432</v>
      </c>
      <c r="F29" s="511">
        <f>+ENERO!F29+FEBRERO!F29+MARZO!F29+ABRIL!F29+MAYO!F29+JUNIO!F29+JULIO!F29+AGOSTO!F29+SEPTIEMBRE!F29+OCTUBRE!F29+NOVIEMBRE!F29+DICIEMBRE!F29</f>
        <v>1580</v>
      </c>
      <c r="G29" s="511">
        <f>+ENERO!G29+FEBRERO!G29+MARZO!G29+ABRIL!G29+MAYO!G29+JUNIO!G29+JULIO!G29+AGOSTO!G29+SEPTIEMBRE!G29+OCTUBRE!G29+NOVIEMBRE!G29+DICIEMBRE!G29</f>
        <v>363</v>
      </c>
      <c r="H29" s="202">
        <f>+ENERO!H29+FEBRERO!H29+MARZO!H29+ABRIL!H29+MAYO!H29+JUNIO!H29+JULIO!H29+AGOSTO!H29+SEPTIEMBRE!H29+OCTUBRE!H29+NOVIEMBRE!H29+DICIEMBRE!H29</f>
        <v>0</v>
      </c>
      <c r="I29" s="202">
        <f>+ENERO!I29+FEBRERO!I29+MARZO!I29+ABRIL!I29+MAYO!I29+JUNIO!I29+JULIO!I29+AGOSTO!I29+SEPTIEMBRE!I29+OCTUBRE!I29+NOVIEMBRE!I29+DICIEMBRE!I29</f>
        <v>0</v>
      </c>
      <c r="J29" s="202">
        <f>+ENERO!J29+FEBRERO!J29+MARZO!J29+ABRIL!J29+MAYO!J29+JUNIO!J29+JULIO!J29+AGOSTO!J29+SEPTIEMBRE!J29+OCTUBRE!J29+NOVIEMBRE!J29+DICIEMBRE!J29</f>
        <v>0</v>
      </c>
      <c r="K29" s="451" t="s">
        <v>20</v>
      </c>
      <c r="L29" s="22"/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  <c r="X29" s="167">
        <v>0</v>
      </c>
      <c r="Y29" s="19">
        <v>0</v>
      </c>
      <c r="Z29" s="1"/>
    </row>
    <row r="30" spans="1:26" x14ac:dyDescent="0.25">
      <c r="A30" s="1082"/>
      <c r="B30" s="38" t="s">
        <v>50</v>
      </c>
      <c r="C30" s="202">
        <f>+ENERO!C30+FEBRERO!C30+MARZO!C30+ABRIL!C30+MAYO!C30+JUNIO!C30+JULIO!C30+AGOSTO!C30+SEPTIEMBRE!C30+OCTUBRE!C30+NOVIEMBRE!C30+DICIEMBRE!C30</f>
        <v>1832</v>
      </c>
      <c r="D30" s="202">
        <f>+ENERO!D30+FEBRERO!D30+MARZO!D30+ABRIL!D30+MAYO!D30+JUNIO!D30+JULIO!D30+AGOSTO!D30+SEPTIEMBRE!D30+OCTUBRE!D30+NOVIEMBRE!D30+DICIEMBRE!D30</f>
        <v>1775</v>
      </c>
      <c r="E30" s="511">
        <f>+ENERO!E30+FEBRERO!E30+MARZO!E30+ABRIL!E30+MAYO!E30+JUNIO!E30+JULIO!E30+AGOSTO!E30+SEPTIEMBRE!E30+OCTUBRE!E30+NOVIEMBRE!E30+DICIEMBRE!E30</f>
        <v>1120</v>
      </c>
      <c r="F30" s="511">
        <f>+ENERO!F30+FEBRERO!F30+MARZO!F30+ABRIL!F30+MAYO!F30+JUNIO!F30+JULIO!F30+AGOSTO!F30+SEPTIEMBRE!F30+OCTUBRE!F30+NOVIEMBRE!F30+DICIEMBRE!F30</f>
        <v>618</v>
      </c>
      <c r="G30" s="511">
        <f>+ENERO!G30+FEBRERO!G30+MARZO!G30+ABRIL!G30+MAYO!G30+JUNIO!G30+JULIO!G30+AGOSTO!G30+SEPTIEMBRE!G30+OCTUBRE!G30+NOVIEMBRE!G30+DICIEMBRE!G30</f>
        <v>94</v>
      </c>
      <c r="H30" s="202">
        <f>+ENERO!H30+FEBRERO!H30+MARZO!H30+ABRIL!H30+MAYO!H30+JUNIO!H30+JULIO!H30+AGOSTO!H30+SEPTIEMBRE!H30+OCTUBRE!H30+NOVIEMBRE!H30+DICIEMBRE!H30</f>
        <v>0</v>
      </c>
      <c r="I30" s="202">
        <f>+ENERO!I30+FEBRERO!I30+MARZO!I30+ABRIL!I30+MAYO!I30+JUNIO!I30+JULIO!I30+AGOSTO!I30+SEPTIEMBRE!I30+OCTUBRE!I30+NOVIEMBRE!I30+DICIEMBRE!I30</f>
        <v>0</v>
      </c>
      <c r="J30" s="202">
        <f>+ENERO!J30+FEBRERO!J30+MARZO!J30+ABRIL!J30+MAYO!J30+JUNIO!J30+JULIO!J30+AGOSTO!J30+SEPTIEMBRE!J30+OCTUBRE!J30+NOVIEMBRE!J30+DICIEMBRE!J30</f>
        <v>0</v>
      </c>
      <c r="K30" s="451" t="s">
        <v>20</v>
      </c>
      <c r="L30" s="22"/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  <c r="X30" s="167">
        <v>0</v>
      </c>
      <c r="Y30" s="19">
        <v>0</v>
      </c>
      <c r="Z30" s="1"/>
    </row>
    <row r="31" spans="1:26" x14ac:dyDescent="0.25">
      <c r="A31" s="1082"/>
      <c r="B31" s="39" t="s">
        <v>51</v>
      </c>
      <c r="C31" s="202">
        <f>+ENERO!C31+FEBRERO!C31+MARZO!C31+ABRIL!C31+MAYO!C31+JUNIO!C31+JULIO!C31+AGOSTO!C31+SEPTIEMBRE!C31+OCTUBRE!C31+NOVIEMBRE!C31+DICIEMBRE!C31</f>
        <v>769</v>
      </c>
      <c r="D31" s="202">
        <f>+ENERO!D31+FEBRERO!D31+MARZO!D31+ABRIL!D31+MAYO!D31+JUNIO!D31+JULIO!D31+AGOSTO!D31+SEPTIEMBRE!D31+OCTUBRE!D31+NOVIEMBRE!D31+DICIEMBRE!D31</f>
        <v>769</v>
      </c>
      <c r="E31" s="511">
        <f>+ENERO!E31+FEBRERO!E31+MARZO!E31+ABRIL!E31+MAYO!E31+JUNIO!E31+JULIO!E31+AGOSTO!E31+SEPTIEMBRE!E31+OCTUBRE!E31+NOVIEMBRE!E31+DICIEMBRE!E31</f>
        <v>1</v>
      </c>
      <c r="F31" s="511">
        <f>+ENERO!F31+FEBRERO!F31+MARZO!F31+ABRIL!F31+MAYO!F31+JUNIO!F31+JULIO!F31+AGOSTO!F31+SEPTIEMBRE!F31+OCTUBRE!F31+NOVIEMBRE!F31+DICIEMBRE!F31</f>
        <v>768</v>
      </c>
      <c r="G31" s="511">
        <f>+ENERO!G31+FEBRERO!G31+MARZO!G31+ABRIL!G31+MAYO!G31+JUNIO!G31+JULIO!G31+AGOSTO!G31+SEPTIEMBRE!G31+OCTUBRE!G31+NOVIEMBRE!G31+DICIEMBRE!G31</f>
        <v>0</v>
      </c>
      <c r="H31" s="202">
        <f>+ENERO!H31+FEBRERO!H31+MARZO!H31+ABRIL!H31+MAYO!H31+JUNIO!H31+JULIO!H31+AGOSTO!H31+SEPTIEMBRE!H31+OCTUBRE!H31+NOVIEMBRE!H31+DICIEMBRE!H31</f>
        <v>0</v>
      </c>
      <c r="I31" s="202">
        <f>+ENERO!I31+FEBRERO!I31+MARZO!I31+ABRIL!I31+MAYO!I31+JUNIO!I31+JULIO!I31+AGOSTO!I31+SEPTIEMBRE!I31+OCTUBRE!I31+NOVIEMBRE!I31+DICIEMBRE!I31</f>
        <v>0</v>
      </c>
      <c r="J31" s="202">
        <f>+ENERO!J31+FEBRERO!J31+MARZO!J31+ABRIL!J31+MAYO!J31+JUNIO!J31+JULIO!J31+AGOSTO!J31+SEPTIEMBRE!J31+OCTUBRE!J31+NOVIEMBRE!J31+DICIEMBRE!J31</f>
        <v>0</v>
      </c>
      <c r="K31" s="451" t="s">
        <v>20</v>
      </c>
      <c r="L31" s="22"/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  <c r="X31" s="167">
        <v>0</v>
      </c>
      <c r="Y31" s="19">
        <v>0</v>
      </c>
      <c r="Z31" s="1"/>
    </row>
    <row r="32" spans="1:26" x14ac:dyDescent="0.25">
      <c r="A32" s="1124"/>
      <c r="B32" s="39" t="s">
        <v>52</v>
      </c>
      <c r="C32" s="202">
        <f>+ENERO!C32+FEBRERO!C32+MARZO!C32+ABRIL!C32+MAYO!C32+JUNIO!C32+JULIO!C32+AGOSTO!C32+SEPTIEMBRE!C32+OCTUBRE!C32+NOVIEMBRE!C32+DICIEMBRE!C32</f>
        <v>774</v>
      </c>
      <c r="D32" s="202">
        <f>+ENERO!D32+FEBRERO!D32+MARZO!D32+ABRIL!D32+MAYO!D32+JUNIO!D32+JULIO!D32+AGOSTO!D32+SEPTIEMBRE!D32+OCTUBRE!D32+NOVIEMBRE!D32+DICIEMBRE!D32</f>
        <v>763</v>
      </c>
      <c r="E32" s="511">
        <f>+ENERO!E32+FEBRERO!E32+MARZO!E32+ABRIL!E32+MAYO!E32+JUNIO!E32+JULIO!E32+AGOSTO!E32+SEPTIEMBRE!E32+OCTUBRE!E32+NOVIEMBRE!E32+DICIEMBRE!E32</f>
        <v>311</v>
      </c>
      <c r="F32" s="511">
        <f>+ENERO!F32+FEBRERO!F32+MARZO!F32+ABRIL!F32+MAYO!F32+JUNIO!F32+JULIO!F32+AGOSTO!F32+SEPTIEMBRE!F32+OCTUBRE!F32+NOVIEMBRE!F32+DICIEMBRE!F32</f>
        <v>194</v>
      </c>
      <c r="G32" s="511">
        <f>+ENERO!G32+FEBRERO!G32+MARZO!G32+ABRIL!G32+MAYO!G32+JUNIO!G32+JULIO!G32+AGOSTO!G32+SEPTIEMBRE!G32+OCTUBRE!G32+NOVIEMBRE!G32+DICIEMBRE!G32</f>
        <v>269</v>
      </c>
      <c r="H32" s="202">
        <f>+ENERO!H32+FEBRERO!H32+MARZO!H32+ABRIL!H32+MAYO!H32+JUNIO!H32+JULIO!H32+AGOSTO!H32+SEPTIEMBRE!H32+OCTUBRE!H32+NOVIEMBRE!H32+DICIEMBRE!H32</f>
        <v>0</v>
      </c>
      <c r="I32" s="202">
        <f>+ENERO!I32+FEBRERO!I32+MARZO!I32+ABRIL!I32+MAYO!I32+JUNIO!I32+JULIO!I32+AGOSTO!I32+SEPTIEMBRE!I32+OCTUBRE!I32+NOVIEMBRE!I32+DICIEMBRE!I32</f>
        <v>0</v>
      </c>
      <c r="J32" s="202">
        <f>+ENERO!J32+FEBRERO!J32+MARZO!J32+ABRIL!J32+MAYO!J32+JUNIO!J32+JULIO!J32+AGOSTO!J32+SEPTIEMBRE!J32+OCTUBRE!J32+NOVIEMBRE!J32+DICIEMBRE!J32</f>
        <v>0</v>
      </c>
      <c r="K32" s="451" t="s">
        <v>20</v>
      </c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67">
        <v>0</v>
      </c>
      <c r="Y32" s="19">
        <v>0</v>
      </c>
      <c r="Z32" s="1"/>
    </row>
    <row r="33" spans="1:25" x14ac:dyDescent="0.25">
      <c r="A33" s="23" t="s">
        <v>27</v>
      </c>
      <c r="B33" s="37" t="s">
        <v>53</v>
      </c>
      <c r="C33" s="202">
        <f>+ENERO!C33+FEBRERO!C33+MARZO!C33+ABRIL!C33+MAYO!C33+JUNIO!C33+JULIO!C33+AGOSTO!C33+SEPTIEMBRE!C33+OCTUBRE!C33+NOVIEMBRE!C33+DICIEMBRE!C33</f>
        <v>0</v>
      </c>
      <c r="D33" s="202">
        <f>+ENERO!D33+FEBRERO!D33+MARZO!D33+ABRIL!D33+MAYO!D33+JUNIO!D33+JULIO!D33+AGOSTO!D33+SEPTIEMBRE!D33+OCTUBRE!D33+NOVIEMBRE!D33+DICIEMBRE!D33</f>
        <v>0</v>
      </c>
      <c r="E33" s="511">
        <f>+ENERO!E33+FEBRERO!E33+MARZO!E33+ABRIL!E33+MAYO!E33+JUNIO!E33+JULIO!E33+AGOSTO!E33+SEPTIEMBRE!E33+OCTUBRE!E33+NOVIEMBRE!E33+DICIEMBRE!E33</f>
        <v>0</v>
      </c>
      <c r="F33" s="511">
        <f>+ENERO!F33+FEBRERO!F33+MARZO!F33+ABRIL!F33+MAYO!F33+JUNIO!F33+JULIO!F33+AGOSTO!F33+SEPTIEMBRE!F33+OCTUBRE!F33+NOVIEMBRE!F33+DICIEMBRE!F33</f>
        <v>0</v>
      </c>
      <c r="G33" s="511">
        <f>+ENERO!G33+FEBRERO!G33+MARZO!G33+ABRIL!G33+MAYO!G33+JUNIO!G33+JULIO!G33+AGOSTO!G33+SEPTIEMBRE!G33+OCTUBRE!G33+NOVIEMBRE!G33+DICIEMBRE!G33</f>
        <v>0</v>
      </c>
      <c r="H33" s="202">
        <f>+ENERO!H33+FEBRERO!H33+MARZO!H33+ABRIL!H33+MAYO!H33+JUNIO!H33+JULIO!H33+AGOSTO!H33+SEPTIEMBRE!H33+OCTUBRE!H33+NOVIEMBRE!H33+DICIEMBRE!H33</f>
        <v>0</v>
      </c>
      <c r="I33" s="202">
        <f>+ENERO!I33+FEBRERO!I33+MARZO!I33+ABRIL!I33+MAYO!I33+JUNIO!I33+JULIO!I33+AGOSTO!I33+SEPTIEMBRE!I33+OCTUBRE!I33+NOVIEMBRE!I33+DICIEMBRE!I33</f>
        <v>0</v>
      </c>
      <c r="J33" s="202">
        <f>+ENERO!J33+FEBRERO!J33+MARZO!J33+ABRIL!J33+MAYO!J33+JUNIO!J33+JULIO!J33+AGOSTO!J33+SEPTIEMBRE!J33+OCTUBRE!J33+NOVIEMBRE!J33+DICIEMBRE!J33</f>
        <v>0</v>
      </c>
      <c r="K33" s="451" t="s">
        <v>20</v>
      </c>
      <c r="L33" s="22"/>
      <c r="M33" s="22"/>
      <c r="N33" s="1"/>
      <c r="O33" s="1"/>
      <c r="P33" s="1"/>
      <c r="Q33" s="1"/>
      <c r="R33" s="1"/>
      <c r="S33" s="1"/>
      <c r="T33" s="1"/>
      <c r="U33" s="1"/>
      <c r="V33" s="1"/>
      <c r="W33" s="1"/>
      <c r="X33" s="167">
        <v>0</v>
      </c>
      <c r="Y33" s="19">
        <v>0</v>
      </c>
    </row>
    <row r="34" spans="1:25" x14ac:dyDescent="0.25">
      <c r="A34" s="1067" t="s">
        <v>54</v>
      </c>
      <c r="B34" s="1083"/>
      <c r="C34" s="202">
        <f>+ENERO!C34+FEBRERO!C34+MARZO!C34+ABRIL!C34+MAYO!C34+JUNIO!C34+JULIO!C34+AGOSTO!C34+SEPTIEMBRE!C34+OCTUBRE!C34+NOVIEMBRE!C34+DICIEMBRE!C34</f>
        <v>0</v>
      </c>
      <c r="D34" s="202">
        <f>+ENERO!D34+FEBRERO!D34+MARZO!D34+ABRIL!D34+MAYO!D34+JUNIO!D34+JULIO!D34+AGOSTO!D34+SEPTIEMBRE!D34+OCTUBRE!D34+NOVIEMBRE!D34+DICIEMBRE!D34</f>
        <v>0</v>
      </c>
      <c r="E34" s="511">
        <f>+ENERO!E34+FEBRERO!E34+MARZO!E34+ABRIL!E34+MAYO!E34+JUNIO!E34+JULIO!E34+AGOSTO!E34+SEPTIEMBRE!E34+OCTUBRE!E34+NOVIEMBRE!E34+DICIEMBRE!E34</f>
        <v>0</v>
      </c>
      <c r="F34" s="511">
        <f>+ENERO!F34+FEBRERO!F34+MARZO!F34+ABRIL!F34+MAYO!F34+JUNIO!F34+JULIO!F34+AGOSTO!F34+SEPTIEMBRE!F34+OCTUBRE!F34+NOVIEMBRE!F34+DICIEMBRE!F34</f>
        <v>0</v>
      </c>
      <c r="G34" s="511">
        <f>+ENERO!G34+FEBRERO!G34+MARZO!G34+ABRIL!G34+MAYO!G34+JUNIO!G34+JULIO!G34+AGOSTO!G34+SEPTIEMBRE!G34+OCTUBRE!G34+NOVIEMBRE!G34+DICIEMBRE!G34</f>
        <v>0</v>
      </c>
      <c r="H34" s="202">
        <f>+ENERO!H34+FEBRERO!H34+MARZO!H34+ABRIL!H34+MAYO!H34+JUNIO!H34+JULIO!H34+AGOSTO!H34+SEPTIEMBRE!H34+OCTUBRE!H34+NOVIEMBRE!H34+DICIEMBRE!H34</f>
        <v>0</v>
      </c>
      <c r="I34" s="202">
        <f>+ENERO!I34+FEBRERO!I34+MARZO!I34+ABRIL!I34+MAYO!I34+JUNIO!I34+JULIO!I34+AGOSTO!I34+SEPTIEMBRE!I34+OCTUBRE!I34+NOVIEMBRE!I34+DICIEMBRE!I34</f>
        <v>0</v>
      </c>
      <c r="J34" s="202">
        <f>+ENERO!J34+FEBRERO!J34+MARZO!J34+ABRIL!J34+MAYO!J34+JUNIO!J34+JULIO!J34+AGOSTO!J34+SEPTIEMBRE!J34+OCTUBRE!J34+NOVIEMBRE!J34+DICIEMBRE!J34</f>
        <v>0</v>
      </c>
      <c r="K34" s="451" t="s">
        <v>20</v>
      </c>
      <c r="L34" s="22"/>
      <c r="M34" s="22"/>
      <c r="N34" s="1"/>
      <c r="O34" s="1"/>
      <c r="P34" s="1"/>
      <c r="Q34" s="1"/>
      <c r="R34" s="1"/>
      <c r="S34" s="1"/>
      <c r="T34" s="1"/>
      <c r="U34" s="1"/>
      <c r="V34" s="1"/>
      <c r="W34" s="1"/>
      <c r="X34" s="167">
        <v>0</v>
      </c>
      <c r="Y34" s="19">
        <v>0</v>
      </c>
    </row>
    <row r="35" spans="1:25" x14ac:dyDescent="0.25">
      <c r="A35" s="7" t="s">
        <v>55</v>
      </c>
      <c r="B35" s="1"/>
      <c r="C35" s="1"/>
      <c r="D35" s="1"/>
      <c r="E35" s="1"/>
      <c r="F35" s="1"/>
      <c r="G35" s="1"/>
      <c r="H35" s="1"/>
      <c r="I35" s="1"/>
      <c r="J35" s="1"/>
      <c r="K35" s="14"/>
      <c r="L35" s="14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45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1.5" x14ac:dyDescent="0.25">
      <c r="A37" s="1042"/>
      <c r="B37" s="1043"/>
      <c r="C37" s="8" t="s">
        <v>14</v>
      </c>
      <c r="D37" s="30" t="s">
        <v>15</v>
      </c>
      <c r="E37" s="40" t="s">
        <v>16</v>
      </c>
      <c r="F37" s="41" t="s">
        <v>17</v>
      </c>
      <c r="G37" s="8" t="s">
        <v>18</v>
      </c>
      <c r="H37" s="1081"/>
      <c r="I37" s="1082"/>
      <c r="J37" s="1081"/>
      <c r="K37" s="453"/>
      <c r="L37" s="1"/>
      <c r="M37" s="1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42" t="s">
        <v>58</v>
      </c>
      <c r="B38" s="43"/>
      <c r="C38" s="44"/>
      <c r="D38" s="45"/>
      <c r="E38" s="46"/>
      <c r="F38" s="47"/>
      <c r="G38" s="45"/>
      <c r="H38" s="48"/>
      <c r="I38" s="452"/>
      <c r="J38" s="48"/>
      <c r="K38" s="459"/>
      <c r="L38" s="1"/>
      <c r="M38" s="1"/>
      <c r="N38" s="22"/>
      <c r="O38" s="1"/>
      <c r="P38" s="1"/>
      <c r="Q38" s="1"/>
      <c r="R38" s="1"/>
      <c r="S38" s="1"/>
      <c r="T38" s="1"/>
      <c r="U38" s="1"/>
      <c r="V38" s="1"/>
      <c r="W38" s="1"/>
      <c r="X38" s="167">
        <v>0</v>
      </c>
      <c r="Y38" s="19">
        <v>0</v>
      </c>
    </row>
    <row r="39" spans="1:25" x14ac:dyDescent="0.25">
      <c r="A39" s="49" t="s">
        <v>59</v>
      </c>
      <c r="B39" s="50"/>
      <c r="C39" s="202">
        <f>+ENERO!C39+FEBRERO!C39+MARZO!C39+ABRIL!C39+MAYO!C39+JUNIO!C39+JULIO!C39+AGOSTO!C39+SEPTIEMBRE!C39+OCTUBRE!C39+NOVIEMBRE!C39+DICIEMBRE!C39</f>
        <v>0</v>
      </c>
      <c r="D39" s="202">
        <f>+ENERO!D39+FEBRERO!D39+MARZO!D39+ABRIL!D39+MAYO!D39+JUNIO!D39+JULIO!D39+AGOSTO!D39+SEPTIEMBRE!D39+OCTUBRE!D39+NOVIEMBRE!D39+DICIEMBRE!D39</f>
        <v>0</v>
      </c>
      <c r="E39" s="511">
        <f>+ENERO!E39+FEBRERO!E39+MARZO!E39+ABRIL!E39+MAYO!E39+JUNIO!E39+JULIO!E39+AGOSTO!E39+SEPTIEMBRE!E39+OCTUBRE!E39+NOVIEMBRE!E39+DICIEMBRE!E39</f>
        <v>0</v>
      </c>
      <c r="F39" s="511">
        <f>+ENERO!F39+FEBRERO!F39+MARZO!F39+ABRIL!F39+MAYO!F39+JUNIO!F39+JULIO!F39+AGOSTO!F39+SEPTIEMBRE!F39+OCTUBRE!F39+NOVIEMBRE!F39+DICIEMBRE!F39</f>
        <v>0</v>
      </c>
      <c r="G39" s="511">
        <f>+ENERO!G39+FEBRERO!G39+MARZO!G39+ABRIL!G39+MAYO!G39+JUNIO!G39+JULIO!G39+AGOSTO!G39+SEPTIEMBRE!G39+OCTUBRE!G39+NOVIEMBRE!G39+DICIEMBRE!G39</f>
        <v>0</v>
      </c>
      <c r="H39" s="202">
        <f>+ENERO!H39+FEBRERO!H39+MARZO!H39+ABRIL!H39+MAYO!H39+JUNIO!H39+JULIO!H39+AGOSTO!H39+SEPTIEMBRE!H39+OCTUBRE!H39+NOVIEMBRE!H39+DICIEMBRE!H39</f>
        <v>0</v>
      </c>
      <c r="I39" s="202">
        <f>+ENERO!I39+FEBRERO!I39+MARZO!I39+ABRIL!I39+MAYO!I39+JUNIO!I39+JULIO!I39+AGOSTO!I39+SEPTIEMBRE!I39+OCTUBRE!I39+NOVIEMBRE!I39+DICIEMBRE!I39</f>
        <v>0</v>
      </c>
      <c r="J39" s="202">
        <f>+ENERO!J39+FEBRERO!J39+MARZO!J39+ABRIL!J39+MAYO!J39+JUNIO!J39+JULIO!J39+AGOSTO!J39+SEPTIEMBRE!J39+OCTUBRE!J39+NOVIEMBRE!J39+DICIEMBRE!J39</f>
        <v>0</v>
      </c>
      <c r="K39" s="451" t="s">
        <v>20</v>
      </c>
      <c r="L39" s="1"/>
      <c r="M39" s="1"/>
      <c r="N39" s="22"/>
      <c r="O39" s="1"/>
      <c r="P39" s="1"/>
      <c r="Q39" s="1"/>
      <c r="R39" s="1"/>
      <c r="S39" s="1"/>
      <c r="T39" s="1"/>
      <c r="U39" s="1"/>
      <c r="V39" s="1"/>
      <c r="W39" s="1"/>
      <c r="X39" s="167">
        <v>0</v>
      </c>
      <c r="Y39" s="19">
        <v>0</v>
      </c>
    </row>
    <row r="40" spans="1:25" x14ac:dyDescent="0.25">
      <c r="A40" s="1112" t="s">
        <v>60</v>
      </c>
      <c r="B40" s="1116"/>
      <c r="C40" s="202">
        <f>+ENERO!C40+FEBRERO!C40+MARZO!C40+ABRIL!C40+MAYO!C40+JUNIO!C40+JULIO!C40+AGOSTO!C40+SEPTIEMBRE!C40+OCTUBRE!C40+NOVIEMBRE!C40+DICIEMBRE!C40</f>
        <v>0</v>
      </c>
      <c r="D40" s="202">
        <f>+ENERO!D40+FEBRERO!D40+MARZO!D40+ABRIL!D40+MAYO!D40+JUNIO!D40+JULIO!D40+AGOSTO!D40+SEPTIEMBRE!D40+OCTUBRE!D40+NOVIEMBRE!D40+DICIEMBRE!D40</f>
        <v>0</v>
      </c>
      <c r="E40" s="511">
        <f>+ENERO!E40+FEBRERO!E40+MARZO!E40+ABRIL!E40+MAYO!E40+JUNIO!E40+JULIO!E40+AGOSTO!E40+SEPTIEMBRE!E40+OCTUBRE!E40+NOVIEMBRE!E40+DICIEMBRE!E40</f>
        <v>0</v>
      </c>
      <c r="F40" s="511">
        <f>+ENERO!F40+FEBRERO!F40+MARZO!F40+ABRIL!F40+MAYO!F40+JUNIO!F40+JULIO!F40+AGOSTO!F40+SEPTIEMBRE!F40+OCTUBRE!F40+NOVIEMBRE!F40+DICIEMBRE!F40</f>
        <v>0</v>
      </c>
      <c r="G40" s="511">
        <f>+ENERO!G40+FEBRERO!G40+MARZO!G40+ABRIL!G40+MAYO!G40+JUNIO!G40+JULIO!G40+AGOSTO!G40+SEPTIEMBRE!G40+OCTUBRE!G40+NOVIEMBRE!G40+DICIEMBRE!G40</f>
        <v>0</v>
      </c>
      <c r="H40" s="202">
        <f>+ENERO!H40+FEBRERO!H40+MARZO!H40+ABRIL!H40+MAYO!H40+JUNIO!H40+JULIO!H40+AGOSTO!H40+SEPTIEMBRE!H40+OCTUBRE!H40+NOVIEMBRE!H40+DICIEMBRE!H40</f>
        <v>0</v>
      </c>
      <c r="I40" s="202">
        <f>+ENERO!I40+FEBRERO!I40+MARZO!I40+ABRIL!I40+MAYO!I40+JUNIO!I40+JULIO!I40+AGOSTO!I40+SEPTIEMBRE!I40+OCTUBRE!I40+NOVIEMBRE!I40+DICIEMBRE!I40</f>
        <v>0</v>
      </c>
      <c r="J40" s="202">
        <f>+ENERO!J40+FEBRERO!J40+MARZO!J40+ABRIL!J40+MAYO!J40+JUNIO!J40+JULIO!J40+AGOSTO!J40+SEPTIEMBRE!J40+OCTUBRE!J40+NOVIEMBRE!J40+DICIEMBRE!J40</f>
        <v>0</v>
      </c>
      <c r="K40" s="451" t="s">
        <v>20</v>
      </c>
      <c r="L40" s="1"/>
      <c r="M40" s="1"/>
      <c r="N40" s="22"/>
      <c r="O40" s="1"/>
      <c r="P40" s="1"/>
      <c r="Q40" s="1"/>
      <c r="R40" s="1"/>
      <c r="S40" s="1"/>
      <c r="T40" s="1"/>
      <c r="U40" s="1"/>
      <c r="V40" s="1"/>
      <c r="W40" s="1"/>
      <c r="X40" s="167">
        <v>0</v>
      </c>
      <c r="Y40" s="19">
        <v>0</v>
      </c>
    </row>
    <row r="41" spans="1:25" x14ac:dyDescent="0.25">
      <c r="A41" s="1114" t="s">
        <v>61</v>
      </c>
      <c r="B41" s="1115"/>
      <c r="C41" s="202">
        <f>+ENERO!C41+FEBRERO!C41+MARZO!C41+ABRIL!C41+MAYO!C41+JUNIO!C41+JULIO!C41+AGOSTO!C41+SEPTIEMBRE!C41+OCTUBRE!C41+NOVIEMBRE!C41+DICIEMBRE!C41</f>
        <v>0</v>
      </c>
      <c r="D41" s="202">
        <f>+ENERO!D41+FEBRERO!D41+MARZO!D41+ABRIL!D41+MAYO!D41+JUNIO!D41+JULIO!D41+AGOSTO!D41+SEPTIEMBRE!D41+OCTUBRE!D41+NOVIEMBRE!D41+DICIEMBRE!D41</f>
        <v>0</v>
      </c>
      <c r="E41" s="511">
        <f>+ENERO!E41+FEBRERO!E41+MARZO!E41+ABRIL!E41+MAYO!E41+JUNIO!E41+JULIO!E41+AGOSTO!E41+SEPTIEMBRE!E41+OCTUBRE!E41+NOVIEMBRE!E41+DICIEMBRE!E41</f>
        <v>0</v>
      </c>
      <c r="F41" s="511">
        <f>+ENERO!F41+FEBRERO!F41+MARZO!F41+ABRIL!F41+MAYO!F41+JUNIO!F41+JULIO!F41+AGOSTO!F41+SEPTIEMBRE!F41+OCTUBRE!F41+NOVIEMBRE!F41+DICIEMBRE!F41</f>
        <v>0</v>
      </c>
      <c r="G41" s="511">
        <f>+ENERO!G41+FEBRERO!G41+MARZO!G41+ABRIL!G41+MAYO!G41+JUNIO!G41+JULIO!G41+AGOSTO!G41+SEPTIEMBRE!G41+OCTUBRE!G41+NOVIEMBRE!G41+DICIEMBRE!G41</f>
        <v>0</v>
      </c>
      <c r="H41" s="202">
        <f>+ENERO!H41+FEBRERO!H41+MARZO!H41+ABRIL!H41+MAYO!H41+JUNIO!H41+JULIO!H41+AGOSTO!H41+SEPTIEMBRE!H41+OCTUBRE!H41+NOVIEMBRE!H41+DICIEMBRE!H41</f>
        <v>0</v>
      </c>
      <c r="I41" s="202">
        <f>+ENERO!I41+FEBRERO!I41+MARZO!I41+ABRIL!I41+MAYO!I41+JUNIO!I41+JULIO!I41+AGOSTO!I41+SEPTIEMBRE!I41+OCTUBRE!I41+NOVIEMBRE!I41+DICIEMBRE!I41</f>
        <v>0</v>
      </c>
      <c r="J41" s="202">
        <f>+ENERO!J41+FEBRERO!J41+MARZO!J41+ABRIL!J41+MAYO!J41+JUNIO!J41+JULIO!J41+AGOSTO!J41+SEPTIEMBRE!J41+OCTUBRE!J41+NOVIEMBRE!J41+DICIEMBRE!J41</f>
        <v>0</v>
      </c>
      <c r="K41" s="451" t="s">
        <v>20</v>
      </c>
      <c r="L41" s="1"/>
      <c r="M41" s="1"/>
      <c r="N41" s="22"/>
      <c r="O41" s="1"/>
      <c r="P41" s="1"/>
      <c r="Q41" s="1"/>
      <c r="R41" s="1"/>
      <c r="S41" s="1"/>
      <c r="T41" s="1"/>
      <c r="U41" s="1"/>
      <c r="V41" s="1"/>
      <c r="W41" s="1"/>
      <c r="X41" s="167">
        <v>0</v>
      </c>
      <c r="Y41" s="19">
        <v>0</v>
      </c>
    </row>
    <row r="42" spans="1:25" x14ac:dyDescent="0.25">
      <c r="A42" s="51" t="s">
        <v>62</v>
      </c>
      <c r="B42" s="52"/>
      <c r="C42" s="202">
        <f>+ENERO!C42+FEBRERO!C42+MARZO!C42+ABRIL!C42+MAYO!C42+JUNIO!C42+JULIO!C42+AGOSTO!C42+SEPTIEMBRE!C42+OCTUBRE!C42+NOVIEMBRE!C42+DICIEMBRE!C42</f>
        <v>0</v>
      </c>
      <c r="D42" s="202">
        <f>+ENERO!D42+FEBRERO!D42+MARZO!D42+ABRIL!D42+MAYO!D42+JUNIO!D42+JULIO!D42+AGOSTO!D42+SEPTIEMBRE!D42+OCTUBRE!D42+NOVIEMBRE!D42+DICIEMBRE!D42</f>
        <v>0</v>
      </c>
      <c r="E42" s="511">
        <f>+ENERO!E42+FEBRERO!E42+MARZO!E42+ABRIL!E42+MAYO!E42+JUNIO!E42+JULIO!E42+AGOSTO!E42+SEPTIEMBRE!E42+OCTUBRE!E42+NOVIEMBRE!E42+DICIEMBRE!E42</f>
        <v>0</v>
      </c>
      <c r="F42" s="511">
        <f>+ENERO!F42+FEBRERO!F42+MARZO!F42+ABRIL!F42+MAYO!F42+JUNIO!F42+JULIO!F42+AGOSTO!F42+SEPTIEMBRE!F42+OCTUBRE!F42+NOVIEMBRE!F42+DICIEMBRE!F42</f>
        <v>0</v>
      </c>
      <c r="G42" s="511">
        <f>+ENERO!G42+FEBRERO!G42+MARZO!G42+ABRIL!G42+MAYO!G42+JUNIO!G42+JULIO!G42+AGOSTO!G42+SEPTIEMBRE!G42+OCTUBRE!G42+NOVIEMBRE!G42+DICIEMBRE!G42</f>
        <v>0</v>
      </c>
      <c r="H42" s="202">
        <f>+ENERO!H42+FEBRERO!H42+MARZO!H42+ABRIL!H42+MAYO!H42+JUNIO!H42+JULIO!H42+AGOSTO!H42+SEPTIEMBRE!H42+OCTUBRE!H42+NOVIEMBRE!H42+DICIEMBRE!H42</f>
        <v>0</v>
      </c>
      <c r="I42" s="202">
        <f>+ENERO!I42+FEBRERO!I42+MARZO!I42+ABRIL!I42+MAYO!I42+JUNIO!I42+JULIO!I42+AGOSTO!I42+SEPTIEMBRE!I42+OCTUBRE!I42+NOVIEMBRE!I42+DICIEMBRE!I42</f>
        <v>0</v>
      </c>
      <c r="J42" s="202">
        <f>+ENERO!J42+FEBRERO!J42+MARZO!J42+ABRIL!J42+MAYO!J42+JUNIO!J42+JULIO!J42+AGOSTO!J42+SEPTIEMBRE!J42+OCTUBRE!J42+NOVIEMBRE!J42+DICIEMBRE!J42</f>
        <v>0</v>
      </c>
      <c r="K42" s="459"/>
      <c r="L42" s="1"/>
      <c r="M42" s="1"/>
      <c r="N42" s="22"/>
      <c r="O42" s="1"/>
      <c r="P42" s="1"/>
      <c r="Q42" s="1"/>
      <c r="R42" s="1"/>
      <c r="S42" s="1"/>
      <c r="T42" s="1"/>
      <c r="U42" s="1"/>
      <c r="V42" s="1"/>
      <c r="W42" s="1"/>
      <c r="X42" s="167">
        <v>0</v>
      </c>
      <c r="Y42" s="19">
        <v>0</v>
      </c>
    </row>
    <row r="43" spans="1:25" x14ac:dyDescent="0.25">
      <c r="A43" s="1117" t="s">
        <v>63</v>
      </c>
      <c r="B43" s="1118"/>
      <c r="C43" s="202">
        <f>+ENERO!C43+FEBRERO!C43+MARZO!C43+ABRIL!C43+MAYO!C43+JUNIO!C43+JULIO!C43+AGOSTO!C43+SEPTIEMBRE!C43+OCTUBRE!C43+NOVIEMBRE!C43+DICIEMBRE!C43</f>
        <v>0</v>
      </c>
      <c r="D43" s="202">
        <f>+ENERO!D43+FEBRERO!D43+MARZO!D43+ABRIL!D43+MAYO!D43+JUNIO!D43+JULIO!D43+AGOSTO!D43+SEPTIEMBRE!D43+OCTUBRE!D43+NOVIEMBRE!D43+DICIEMBRE!D43</f>
        <v>0</v>
      </c>
      <c r="E43" s="511">
        <f>+ENERO!E43+FEBRERO!E43+MARZO!E43+ABRIL!E43+MAYO!E43+JUNIO!E43+JULIO!E43+AGOSTO!E43+SEPTIEMBRE!E43+OCTUBRE!E43+NOVIEMBRE!E43+DICIEMBRE!E43</f>
        <v>0</v>
      </c>
      <c r="F43" s="511">
        <f>+ENERO!F43+FEBRERO!F43+MARZO!F43+ABRIL!F43+MAYO!F43+JUNIO!F43+JULIO!F43+AGOSTO!F43+SEPTIEMBRE!F43+OCTUBRE!F43+NOVIEMBRE!F43+DICIEMBRE!F43</f>
        <v>0</v>
      </c>
      <c r="G43" s="511">
        <f>+ENERO!G43+FEBRERO!G43+MARZO!G43+ABRIL!G43+MAYO!G43+JUNIO!G43+JULIO!G43+AGOSTO!G43+SEPTIEMBRE!G43+OCTUBRE!G43+NOVIEMBRE!G43+DICIEMBRE!G43</f>
        <v>0</v>
      </c>
      <c r="H43" s="202">
        <f>+ENERO!H43+FEBRERO!H43+MARZO!H43+ABRIL!H43+MAYO!H43+JUNIO!H43+JULIO!H43+AGOSTO!H43+SEPTIEMBRE!H43+OCTUBRE!H43+NOVIEMBRE!H43+DICIEMBRE!H43</f>
        <v>0</v>
      </c>
      <c r="I43" s="202">
        <f>+ENERO!I43+FEBRERO!I43+MARZO!I43+ABRIL!I43+MAYO!I43+JUNIO!I43+JULIO!I43+AGOSTO!I43+SEPTIEMBRE!I43+OCTUBRE!I43+NOVIEMBRE!I43+DICIEMBRE!I43</f>
        <v>0</v>
      </c>
      <c r="J43" s="202">
        <f>+ENERO!J43+FEBRERO!J43+MARZO!J43+ABRIL!J43+MAYO!J43+JUNIO!J43+JULIO!J43+AGOSTO!J43+SEPTIEMBRE!J43+OCTUBRE!J43+NOVIEMBRE!J43+DICIEMBRE!J43</f>
        <v>0</v>
      </c>
      <c r="K43" s="451" t="s">
        <v>20</v>
      </c>
      <c r="L43" s="1"/>
      <c r="M43" s="1"/>
      <c r="N43" s="22"/>
      <c r="O43" s="1"/>
      <c r="P43" s="1"/>
      <c r="Q43" s="1"/>
      <c r="R43" s="1"/>
      <c r="S43" s="1"/>
      <c r="T43" s="1"/>
      <c r="U43" s="1"/>
      <c r="V43" s="1"/>
      <c r="W43" s="1"/>
      <c r="X43" s="167">
        <v>0</v>
      </c>
      <c r="Y43" s="19">
        <v>0</v>
      </c>
    </row>
    <row r="44" spans="1:25" x14ac:dyDescent="0.25">
      <c r="A44" s="480" t="s">
        <v>64</v>
      </c>
      <c r="B44" s="481"/>
      <c r="C44" s="202">
        <f>+ENERO!C44+FEBRERO!C44+MARZO!C44+ABRIL!C44+MAYO!C44+JUNIO!C44+JULIO!C44+AGOSTO!C44+SEPTIEMBRE!C44+OCTUBRE!C44+NOVIEMBRE!C44+DICIEMBRE!C44</f>
        <v>0</v>
      </c>
      <c r="D44" s="202">
        <f>+ENERO!D44+FEBRERO!D44+MARZO!D44+ABRIL!D44+MAYO!D44+JUNIO!D44+JULIO!D44+AGOSTO!D44+SEPTIEMBRE!D44+OCTUBRE!D44+NOVIEMBRE!D44+DICIEMBRE!D44</f>
        <v>0</v>
      </c>
      <c r="E44" s="511">
        <f>+ENERO!E44+FEBRERO!E44+MARZO!E44+ABRIL!E44+MAYO!E44+JUNIO!E44+JULIO!E44+AGOSTO!E44+SEPTIEMBRE!E44+OCTUBRE!E44+NOVIEMBRE!E44+DICIEMBRE!E44</f>
        <v>0</v>
      </c>
      <c r="F44" s="511">
        <f>+ENERO!F44+FEBRERO!F44+MARZO!F44+ABRIL!F44+MAYO!F44+JUNIO!F44+JULIO!F44+AGOSTO!F44+SEPTIEMBRE!F44+OCTUBRE!F44+NOVIEMBRE!F44+DICIEMBRE!F44</f>
        <v>0</v>
      </c>
      <c r="G44" s="511">
        <f>+ENERO!G44+FEBRERO!G44+MARZO!G44+ABRIL!G44+MAYO!G44+JUNIO!G44+JULIO!G44+AGOSTO!G44+SEPTIEMBRE!G44+OCTUBRE!G44+NOVIEMBRE!G44+DICIEMBRE!G44</f>
        <v>0</v>
      </c>
      <c r="H44" s="202">
        <f>+ENERO!H44+FEBRERO!H44+MARZO!H44+ABRIL!H44+MAYO!H44+JUNIO!H44+JULIO!H44+AGOSTO!H44+SEPTIEMBRE!H44+OCTUBRE!H44+NOVIEMBRE!H44+DICIEMBRE!H44</f>
        <v>0</v>
      </c>
      <c r="I44" s="202">
        <f>+ENERO!I44+FEBRERO!I44+MARZO!I44+ABRIL!I44+MAYO!I44+JUNIO!I44+JULIO!I44+AGOSTO!I44+SEPTIEMBRE!I44+OCTUBRE!I44+NOVIEMBRE!I44+DICIEMBRE!I44</f>
        <v>0</v>
      </c>
      <c r="J44" s="202">
        <f>+ENERO!J44+FEBRERO!J44+MARZO!J44+ABRIL!J44+MAYO!J44+JUNIO!J44+JULIO!J44+AGOSTO!J44+SEPTIEMBRE!J44+OCTUBRE!J44+NOVIEMBRE!J44+DICIEMBRE!J44</f>
        <v>0</v>
      </c>
      <c r="K44" s="459"/>
      <c r="L44" s="1"/>
      <c r="M44" s="1"/>
      <c r="N44" s="22"/>
      <c r="O44" s="1"/>
      <c r="P44" s="1"/>
      <c r="Q44" s="1"/>
      <c r="R44" s="1"/>
      <c r="S44" s="1"/>
      <c r="T44" s="1"/>
      <c r="U44" s="1"/>
      <c r="V44" s="1"/>
      <c r="W44" s="1"/>
      <c r="X44" s="167">
        <v>0</v>
      </c>
      <c r="Y44" s="19">
        <v>0</v>
      </c>
    </row>
    <row r="45" spans="1:25" x14ac:dyDescent="0.25">
      <c r="A45" s="1112" t="s">
        <v>65</v>
      </c>
      <c r="B45" s="1116"/>
      <c r="C45" s="202">
        <f>+ENERO!C45+FEBRERO!C45+MARZO!C45+ABRIL!C45+MAYO!C45+JUNIO!C45+JULIO!C45+AGOSTO!C45+SEPTIEMBRE!C45+OCTUBRE!C45+NOVIEMBRE!C45+DICIEMBRE!C45</f>
        <v>0</v>
      </c>
      <c r="D45" s="202">
        <f>+ENERO!D45+FEBRERO!D45+MARZO!D45+ABRIL!D45+MAYO!D45+JUNIO!D45+JULIO!D45+AGOSTO!D45+SEPTIEMBRE!D45+OCTUBRE!D45+NOVIEMBRE!D45+DICIEMBRE!D45</f>
        <v>0</v>
      </c>
      <c r="E45" s="511">
        <f>+ENERO!E45+FEBRERO!E45+MARZO!E45+ABRIL!E45+MAYO!E45+JUNIO!E45+JULIO!E45+AGOSTO!E45+SEPTIEMBRE!E45+OCTUBRE!E45+NOVIEMBRE!E45+DICIEMBRE!E45</f>
        <v>0</v>
      </c>
      <c r="F45" s="511">
        <f>+ENERO!F45+FEBRERO!F45+MARZO!F45+ABRIL!F45+MAYO!F45+JUNIO!F45+JULIO!F45+AGOSTO!F45+SEPTIEMBRE!F45+OCTUBRE!F45+NOVIEMBRE!F45+DICIEMBRE!F45</f>
        <v>0</v>
      </c>
      <c r="G45" s="511">
        <f>+ENERO!G45+FEBRERO!G45+MARZO!G45+ABRIL!G45+MAYO!G45+JUNIO!G45+JULIO!G45+AGOSTO!G45+SEPTIEMBRE!G45+OCTUBRE!G45+NOVIEMBRE!G45+DICIEMBRE!G45</f>
        <v>0</v>
      </c>
      <c r="H45" s="202">
        <f>+ENERO!H45+FEBRERO!H45+MARZO!H45+ABRIL!H45+MAYO!H45+JUNIO!H45+JULIO!H45+AGOSTO!H45+SEPTIEMBRE!H45+OCTUBRE!H45+NOVIEMBRE!H45+DICIEMBRE!H45</f>
        <v>0</v>
      </c>
      <c r="I45" s="202">
        <f>+ENERO!I45+FEBRERO!I45+MARZO!I45+ABRIL!I45+MAYO!I45+JUNIO!I45+JULIO!I45+AGOSTO!I45+SEPTIEMBRE!I45+OCTUBRE!I45+NOVIEMBRE!I45+DICIEMBRE!I45</f>
        <v>0</v>
      </c>
      <c r="J45" s="202">
        <f>+ENERO!J45+FEBRERO!J45+MARZO!J45+ABRIL!J45+MAYO!J45+JUNIO!J45+JULIO!J45+AGOSTO!J45+SEPTIEMBRE!J45+OCTUBRE!J45+NOVIEMBRE!J45+DICIEMBRE!J45</f>
        <v>0</v>
      </c>
      <c r="K45" s="451" t="s">
        <v>20</v>
      </c>
      <c r="L45" s="1"/>
      <c r="M45" s="1"/>
      <c r="N45" s="22"/>
      <c r="O45" s="1"/>
      <c r="P45" s="1"/>
      <c r="Q45" s="1"/>
      <c r="R45" s="1"/>
      <c r="S45" s="1"/>
      <c r="T45" s="1"/>
      <c r="U45" s="1"/>
      <c r="V45" s="1"/>
      <c r="W45" s="1"/>
      <c r="X45" s="167">
        <v>0</v>
      </c>
      <c r="Y45" s="19">
        <v>0</v>
      </c>
    </row>
    <row r="46" spans="1:25" x14ac:dyDescent="0.25">
      <c r="A46" s="1127" t="s">
        <v>66</v>
      </c>
      <c r="B46" s="1128"/>
      <c r="C46" s="202">
        <f>+ENERO!C46+FEBRERO!C46+MARZO!C46+ABRIL!C46+MAYO!C46+JUNIO!C46+JULIO!C46+AGOSTO!C46+SEPTIEMBRE!C46+OCTUBRE!C46+NOVIEMBRE!C46+DICIEMBRE!C46</f>
        <v>0</v>
      </c>
      <c r="D46" s="202">
        <f>+ENERO!D46+FEBRERO!D46+MARZO!D46+ABRIL!D46+MAYO!D46+JUNIO!D46+JULIO!D46+AGOSTO!D46+SEPTIEMBRE!D46+OCTUBRE!D46+NOVIEMBRE!D46+DICIEMBRE!D46</f>
        <v>0</v>
      </c>
      <c r="E46" s="511">
        <f>+ENERO!E46+FEBRERO!E46+MARZO!E46+ABRIL!E46+MAYO!E46+JUNIO!E46+JULIO!E46+AGOSTO!E46+SEPTIEMBRE!E46+OCTUBRE!E46+NOVIEMBRE!E46+DICIEMBRE!E46</f>
        <v>0</v>
      </c>
      <c r="F46" s="511">
        <f>+ENERO!F46+FEBRERO!F46+MARZO!F46+ABRIL!F46+MAYO!F46+JUNIO!F46+JULIO!F46+AGOSTO!F46+SEPTIEMBRE!F46+OCTUBRE!F46+NOVIEMBRE!F46+DICIEMBRE!F46</f>
        <v>0</v>
      </c>
      <c r="G46" s="511">
        <f>+ENERO!G46+FEBRERO!G46+MARZO!G46+ABRIL!G46+MAYO!G46+JUNIO!G46+JULIO!G46+AGOSTO!G46+SEPTIEMBRE!G46+OCTUBRE!G46+NOVIEMBRE!G46+DICIEMBRE!G46</f>
        <v>0</v>
      </c>
      <c r="H46" s="202">
        <f>+ENERO!H46+FEBRERO!H46+MARZO!H46+ABRIL!H46+MAYO!H46+JUNIO!H46+JULIO!H46+AGOSTO!H46+SEPTIEMBRE!H46+OCTUBRE!H46+NOVIEMBRE!H46+DICIEMBRE!H46</f>
        <v>0</v>
      </c>
      <c r="I46" s="202">
        <f>+ENERO!I46+FEBRERO!I46+MARZO!I46+ABRIL!I46+MAYO!I46+JUNIO!I46+JULIO!I46+AGOSTO!I46+SEPTIEMBRE!I46+OCTUBRE!I46+NOVIEMBRE!I46+DICIEMBRE!I46</f>
        <v>0</v>
      </c>
      <c r="J46" s="202">
        <f>+ENERO!J46+FEBRERO!J46+MARZO!J46+ABRIL!J46+MAYO!J46+JUNIO!J46+JULIO!J46+AGOSTO!J46+SEPTIEMBRE!J46+OCTUBRE!J46+NOVIEMBRE!J46+DICIEMBRE!J46</f>
        <v>0</v>
      </c>
      <c r="K46" s="451" t="s">
        <v>20</v>
      </c>
      <c r="L46" s="1"/>
      <c r="M46" s="1"/>
      <c r="N46" s="22"/>
      <c r="O46" s="1"/>
      <c r="P46" s="1"/>
      <c r="Q46" s="1"/>
      <c r="R46" s="1"/>
      <c r="S46" s="1"/>
      <c r="T46" s="1"/>
      <c r="U46" s="1"/>
      <c r="V46" s="1"/>
      <c r="W46" s="1"/>
      <c r="X46" s="167">
        <v>0</v>
      </c>
      <c r="Y46" s="19">
        <v>0</v>
      </c>
    </row>
    <row r="47" spans="1:25" x14ac:dyDescent="0.25">
      <c r="A47" s="1127" t="s">
        <v>67</v>
      </c>
      <c r="B47" s="1128"/>
      <c r="C47" s="202">
        <f>+ENERO!C47+FEBRERO!C47+MARZO!C47+ABRIL!C47+MAYO!C47+JUNIO!C47+JULIO!C47+AGOSTO!C47+SEPTIEMBRE!C47+OCTUBRE!C47+NOVIEMBRE!C47+DICIEMBRE!C47</f>
        <v>0</v>
      </c>
      <c r="D47" s="202">
        <f>+ENERO!D47+FEBRERO!D47+MARZO!D47+ABRIL!D47+MAYO!D47+JUNIO!D47+JULIO!D47+AGOSTO!D47+SEPTIEMBRE!D47+OCTUBRE!D47+NOVIEMBRE!D47+DICIEMBRE!D47</f>
        <v>0</v>
      </c>
      <c r="E47" s="511">
        <f>+ENERO!E47+FEBRERO!E47+MARZO!E47+ABRIL!E47+MAYO!E47+JUNIO!E47+JULIO!E47+AGOSTO!E47+SEPTIEMBRE!E47+OCTUBRE!E47+NOVIEMBRE!E47+DICIEMBRE!E47</f>
        <v>0</v>
      </c>
      <c r="F47" s="511">
        <f>+ENERO!F47+FEBRERO!F47+MARZO!F47+ABRIL!F47+MAYO!F47+JUNIO!F47+JULIO!F47+AGOSTO!F47+SEPTIEMBRE!F47+OCTUBRE!F47+NOVIEMBRE!F47+DICIEMBRE!F47</f>
        <v>0</v>
      </c>
      <c r="G47" s="511">
        <f>+ENERO!G47+FEBRERO!G47+MARZO!G47+ABRIL!G47+MAYO!G47+JUNIO!G47+JULIO!G47+AGOSTO!G47+SEPTIEMBRE!G47+OCTUBRE!G47+NOVIEMBRE!G47+DICIEMBRE!G47</f>
        <v>0</v>
      </c>
      <c r="H47" s="202">
        <f>+ENERO!H47+FEBRERO!H47+MARZO!H47+ABRIL!H47+MAYO!H47+JUNIO!H47+JULIO!H47+AGOSTO!H47+SEPTIEMBRE!H47+OCTUBRE!H47+NOVIEMBRE!H47+DICIEMBRE!H47</f>
        <v>0</v>
      </c>
      <c r="I47" s="202">
        <f>+ENERO!I47+FEBRERO!I47+MARZO!I47+ABRIL!I47+MAYO!I47+JUNIO!I47+JULIO!I47+AGOSTO!I47+SEPTIEMBRE!I47+OCTUBRE!I47+NOVIEMBRE!I47+DICIEMBRE!I47</f>
        <v>0</v>
      </c>
      <c r="J47" s="202">
        <f>+ENERO!J47+FEBRERO!J47+MARZO!J47+ABRIL!J47+MAYO!J47+JUNIO!J47+JULIO!J47+AGOSTO!J47+SEPTIEMBRE!J47+OCTUBRE!J47+NOVIEMBRE!J47+DICIEMBRE!J47</f>
        <v>0</v>
      </c>
      <c r="K47" s="451" t="s">
        <v>20</v>
      </c>
      <c r="L47" s="1"/>
      <c r="M47" s="1"/>
      <c r="N47" s="22"/>
      <c r="O47" s="1"/>
      <c r="P47" s="1"/>
      <c r="Q47" s="1"/>
      <c r="R47" s="1"/>
      <c r="S47" s="1"/>
      <c r="T47" s="1"/>
      <c r="U47" s="1"/>
      <c r="V47" s="1"/>
      <c r="W47" s="1"/>
      <c r="X47" s="167">
        <v>0</v>
      </c>
      <c r="Y47" s="19">
        <v>0</v>
      </c>
    </row>
    <row r="48" spans="1:25" x14ac:dyDescent="0.25">
      <c r="A48" s="1127" t="s">
        <v>68</v>
      </c>
      <c r="B48" s="1128"/>
      <c r="C48" s="202">
        <f>+ENERO!C48+FEBRERO!C48+MARZO!C48+ABRIL!C48+MAYO!C48+JUNIO!C48+JULIO!C48+AGOSTO!C48+SEPTIEMBRE!C48+OCTUBRE!C48+NOVIEMBRE!C48+DICIEMBRE!C48</f>
        <v>0</v>
      </c>
      <c r="D48" s="202">
        <f>+ENERO!D48+FEBRERO!D48+MARZO!D48+ABRIL!D48+MAYO!D48+JUNIO!D48+JULIO!D48+AGOSTO!D48+SEPTIEMBRE!D48+OCTUBRE!D48+NOVIEMBRE!D48+DICIEMBRE!D48</f>
        <v>0</v>
      </c>
      <c r="E48" s="511">
        <f>+ENERO!E48+FEBRERO!E48+MARZO!E48+ABRIL!E48+MAYO!E48+JUNIO!E48+JULIO!E48+AGOSTO!E48+SEPTIEMBRE!E48+OCTUBRE!E48+NOVIEMBRE!E48+DICIEMBRE!E48</f>
        <v>0</v>
      </c>
      <c r="F48" s="511">
        <f>+ENERO!F48+FEBRERO!F48+MARZO!F48+ABRIL!F48+MAYO!F48+JUNIO!F48+JULIO!F48+AGOSTO!F48+SEPTIEMBRE!F48+OCTUBRE!F48+NOVIEMBRE!F48+DICIEMBRE!F48</f>
        <v>0</v>
      </c>
      <c r="G48" s="511">
        <f>+ENERO!G48+FEBRERO!G48+MARZO!G48+ABRIL!G48+MAYO!G48+JUNIO!G48+JULIO!G48+AGOSTO!G48+SEPTIEMBRE!G48+OCTUBRE!G48+NOVIEMBRE!G48+DICIEMBRE!G48</f>
        <v>0</v>
      </c>
      <c r="H48" s="202">
        <f>+ENERO!H48+FEBRERO!H48+MARZO!H48+ABRIL!H48+MAYO!H48+JUNIO!H48+JULIO!H48+AGOSTO!H48+SEPTIEMBRE!H48+OCTUBRE!H48+NOVIEMBRE!H48+DICIEMBRE!H48</f>
        <v>0</v>
      </c>
      <c r="I48" s="202">
        <f>+ENERO!I48+FEBRERO!I48+MARZO!I48+ABRIL!I48+MAYO!I48+JUNIO!I48+JULIO!I48+AGOSTO!I48+SEPTIEMBRE!I48+OCTUBRE!I48+NOVIEMBRE!I48+DICIEMBRE!I48</f>
        <v>0</v>
      </c>
      <c r="J48" s="202">
        <f>+ENERO!J48+FEBRERO!J48+MARZO!J48+ABRIL!J48+MAYO!J48+JUNIO!J48+JULIO!J48+AGOSTO!J48+SEPTIEMBRE!J48+OCTUBRE!J48+NOVIEMBRE!J48+DICIEMBRE!J48</f>
        <v>0</v>
      </c>
      <c r="K48" s="451" t="s">
        <v>20</v>
      </c>
      <c r="L48" s="1"/>
      <c r="M48" s="1"/>
      <c r="N48" s="22"/>
      <c r="O48" s="1"/>
      <c r="P48" s="1"/>
      <c r="Q48" s="1"/>
      <c r="R48" s="1"/>
      <c r="S48" s="1"/>
      <c r="T48" s="1"/>
      <c r="U48" s="1"/>
      <c r="V48" s="1"/>
      <c r="W48" s="1"/>
      <c r="X48" s="167">
        <v>0</v>
      </c>
      <c r="Y48" s="19">
        <v>0</v>
      </c>
    </row>
    <row r="49" spans="1:26" x14ac:dyDescent="0.25">
      <c r="A49" s="1136" t="s">
        <v>69</v>
      </c>
      <c r="B49" s="1137"/>
      <c r="C49" s="202">
        <f>+ENERO!C49+FEBRERO!C49+MARZO!C49+ABRIL!C49+MAYO!C49+JUNIO!C49+JULIO!C49+AGOSTO!C49+SEPTIEMBRE!C49+OCTUBRE!C49+NOVIEMBRE!C49+DICIEMBRE!C49</f>
        <v>0</v>
      </c>
      <c r="D49" s="202">
        <f>+ENERO!D49+FEBRERO!D49+MARZO!D49+ABRIL!D49+MAYO!D49+JUNIO!D49+JULIO!D49+AGOSTO!D49+SEPTIEMBRE!D49+OCTUBRE!D49+NOVIEMBRE!D49+DICIEMBRE!D49</f>
        <v>0</v>
      </c>
      <c r="E49" s="511">
        <f>+ENERO!E49+FEBRERO!E49+MARZO!E49+ABRIL!E49+MAYO!E49+JUNIO!E49+JULIO!E49+AGOSTO!E49+SEPTIEMBRE!E49+OCTUBRE!E49+NOVIEMBRE!E49+DICIEMBRE!E49</f>
        <v>0</v>
      </c>
      <c r="F49" s="511">
        <f>+ENERO!F49+FEBRERO!F49+MARZO!F49+ABRIL!F49+MAYO!F49+JUNIO!F49+JULIO!F49+AGOSTO!F49+SEPTIEMBRE!F49+OCTUBRE!F49+NOVIEMBRE!F49+DICIEMBRE!F49</f>
        <v>0</v>
      </c>
      <c r="G49" s="511">
        <f>+ENERO!G49+FEBRERO!G49+MARZO!G49+ABRIL!G49+MAYO!G49+JUNIO!G49+JULIO!G49+AGOSTO!G49+SEPTIEMBRE!G49+OCTUBRE!G49+NOVIEMBRE!G49+DICIEMBRE!G49</f>
        <v>0</v>
      </c>
      <c r="H49" s="202">
        <f>+ENERO!H49+FEBRERO!H49+MARZO!H49+ABRIL!H49+MAYO!H49+JUNIO!H49+JULIO!H49+AGOSTO!H49+SEPTIEMBRE!H49+OCTUBRE!H49+NOVIEMBRE!H49+DICIEMBRE!H49</f>
        <v>0</v>
      </c>
      <c r="I49" s="202">
        <f>+ENERO!I49+FEBRERO!I49+MARZO!I49+ABRIL!I49+MAYO!I49+JUNIO!I49+JULIO!I49+AGOSTO!I49+SEPTIEMBRE!I49+OCTUBRE!I49+NOVIEMBRE!I49+DICIEMBRE!I49</f>
        <v>0</v>
      </c>
      <c r="J49" s="202">
        <f>+ENERO!J49+FEBRERO!J49+MARZO!J49+ABRIL!J49+MAYO!J49+JUNIO!J49+JULIO!J49+AGOSTO!J49+SEPTIEMBRE!J49+OCTUBRE!J49+NOVIEMBRE!J49+DICIEMBRE!J49</f>
        <v>0</v>
      </c>
      <c r="K49" s="451" t="s">
        <v>20</v>
      </c>
      <c r="L49" s="1"/>
      <c r="M49" s="1"/>
      <c r="N49" s="22"/>
      <c r="O49" s="1"/>
      <c r="P49" s="1"/>
      <c r="Q49" s="1"/>
      <c r="R49" s="1"/>
      <c r="S49" s="1"/>
      <c r="T49" s="1"/>
      <c r="U49" s="1"/>
      <c r="V49" s="1"/>
      <c r="W49" s="1"/>
      <c r="X49" s="167">
        <v>0</v>
      </c>
      <c r="Y49" s="19">
        <v>0</v>
      </c>
      <c r="Z49" s="1"/>
    </row>
    <row r="50" spans="1:26" x14ac:dyDescent="0.25">
      <c r="A50" s="53" t="s">
        <v>70</v>
      </c>
      <c r="B50" s="1"/>
      <c r="C50" s="1"/>
      <c r="D50" s="1"/>
      <c r="E50" s="1"/>
      <c r="F50" s="1"/>
      <c r="G50" s="1"/>
      <c r="H50" s="1"/>
      <c r="I50" s="1"/>
      <c r="J50" s="1"/>
      <c r="K50" s="45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45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1042"/>
      <c r="B52" s="1043"/>
      <c r="C52" s="8" t="s">
        <v>14</v>
      </c>
      <c r="D52" s="30" t="s">
        <v>15</v>
      </c>
      <c r="E52" s="40" t="s">
        <v>16</v>
      </c>
      <c r="F52" s="41" t="s">
        <v>17</v>
      </c>
      <c r="G52" s="8" t="s">
        <v>18</v>
      </c>
      <c r="H52" s="1077"/>
      <c r="I52" s="1082"/>
      <c r="J52" s="1077"/>
      <c r="K52" s="45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042" t="s">
        <v>71</v>
      </c>
      <c r="B53" s="1043"/>
      <c r="C53" s="202">
        <f>+ENERO!C53+FEBRERO!C53+MARZO!C53+ABRIL!C53+MAYO!C53+JUNIO!C53+JULIO!C53+AGOSTO!C53+SEPTIEMBRE!C53+OCTUBRE!C53+NOVIEMBRE!C53+DICIEMBRE!C53</f>
        <v>161</v>
      </c>
      <c r="D53" s="202">
        <f>+ENERO!D53+FEBRERO!D53+MARZO!D53+ABRIL!D53+MAYO!D53+JUNIO!D53+JULIO!D53+AGOSTO!D53+SEPTIEMBRE!D53+OCTUBRE!D53+NOVIEMBRE!D53+DICIEMBRE!D53</f>
        <v>150</v>
      </c>
      <c r="E53" s="202">
        <f>+ENERO!E53+FEBRERO!E53+MARZO!E53+ABRIL!E53+MAYO!E53+JUNIO!E53+JULIO!E53+AGOSTO!E53+SEPTIEMBRE!E53+OCTUBRE!E53+NOVIEMBRE!E53+DICIEMBRE!E53</f>
        <v>50</v>
      </c>
      <c r="F53" s="202">
        <f>+ENERO!F53+FEBRERO!F53+MARZO!F53+ABRIL!F53+MAYO!F53+JUNIO!F53+JULIO!F53+AGOSTO!F53+SEPTIEMBRE!F53+OCTUBRE!F53+NOVIEMBRE!F53+DICIEMBRE!F53</f>
        <v>18</v>
      </c>
      <c r="G53" s="202">
        <f>+ENERO!G53+FEBRERO!G53+MARZO!G53+ABRIL!G53+MAYO!G53+JUNIO!G53+JULIO!G53+AGOSTO!G53+SEPTIEMBRE!G53+OCTUBRE!G53+NOVIEMBRE!G53+DICIEMBRE!G53</f>
        <v>93</v>
      </c>
      <c r="H53" s="202">
        <f>+ENERO!H53+FEBRERO!H53+MARZO!H53+ABRIL!H53+MAYO!H53+JUNIO!H53+JULIO!H53+AGOSTO!H53+SEPTIEMBRE!H53+OCTUBRE!H53+NOVIEMBRE!H53+DICIEMBRE!H53</f>
        <v>0</v>
      </c>
      <c r="I53" s="202">
        <f>+ENERO!I53+FEBRERO!I53+MARZO!I53+ABRIL!I53+MAYO!I53+JUNIO!I53+JULIO!I53+AGOSTO!I53+SEPTIEMBRE!I53+OCTUBRE!I53+NOVIEMBRE!I53+DICIEMBRE!I53</f>
        <v>0</v>
      </c>
      <c r="J53" s="202">
        <f>+ENERO!J53+FEBRERO!J53+MARZO!J53+ABRIL!J53+MAYO!J53+JUNIO!J53+JULIO!J53+AGOSTO!J53+SEPTIEMBRE!J53+OCTUBRE!J53+NOVIEMBRE!J53+DICIEMBRE!J53</f>
        <v>0</v>
      </c>
      <c r="K53" s="451" t="s">
        <v>20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67">
        <v>0</v>
      </c>
      <c r="Y53" s="19">
        <v>0</v>
      </c>
      <c r="Z53" s="1"/>
    </row>
    <row r="54" spans="1:26" x14ac:dyDescent="0.25">
      <c r="A54" s="7" t="s">
        <v>72</v>
      </c>
      <c r="B54" s="1"/>
      <c r="C54" s="1"/>
      <c r="D54" s="1"/>
      <c r="E54" s="1"/>
      <c r="F54" s="1"/>
      <c r="G54" s="1"/>
      <c r="H54" s="1"/>
      <c r="I54" s="1"/>
      <c r="J54" s="1"/>
      <c r="K54" s="45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45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1042"/>
      <c r="B56" s="1043"/>
      <c r="C56" s="8" t="s">
        <v>14</v>
      </c>
      <c r="D56" s="30" t="s">
        <v>15</v>
      </c>
      <c r="E56" s="437" t="s">
        <v>16</v>
      </c>
      <c r="F56" s="11" t="s">
        <v>17</v>
      </c>
      <c r="G56" s="432" t="s">
        <v>18</v>
      </c>
      <c r="H56" s="1081"/>
      <c r="I56" s="1082"/>
      <c r="J56" s="1077"/>
      <c r="K56" s="45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54" t="s">
        <v>74</v>
      </c>
      <c r="B57" s="55"/>
      <c r="C57" s="202">
        <f>+ENERO!C57+FEBRERO!C57+MARZO!C57+ABRIL!C57+MAYO!C57+JUNIO!C57+JULIO!C57+AGOSTO!C57+SEPTIEMBRE!C57+OCTUBRE!C57+NOVIEMBRE!C57+DICIEMBRE!C57</f>
        <v>0</v>
      </c>
      <c r="D57" s="202">
        <f>+ENERO!D57+FEBRERO!D57+MARZO!D57+ABRIL!D57+MAYO!D57+JUNIO!D57+JULIO!D57+AGOSTO!D57+SEPTIEMBRE!D57+OCTUBRE!D57+NOVIEMBRE!D57+DICIEMBRE!D57</f>
        <v>0</v>
      </c>
      <c r="E57" s="511">
        <f>+ENERO!E57+FEBRERO!E57+MARZO!E57+ABRIL!E57+MAYO!E57+JUNIO!E57+JULIO!E57+AGOSTO!E57+SEPTIEMBRE!E57+OCTUBRE!E57+NOVIEMBRE!E57+DICIEMBRE!E57</f>
        <v>0</v>
      </c>
      <c r="F57" s="511">
        <f>+ENERO!F57+FEBRERO!F57+MARZO!F57+ABRIL!F57+MAYO!F57+JUNIO!F57+JULIO!F57+AGOSTO!F57+SEPTIEMBRE!F57+OCTUBRE!F57+NOVIEMBRE!F57+DICIEMBRE!F57</f>
        <v>0</v>
      </c>
      <c r="G57" s="511">
        <f>+ENERO!G57+FEBRERO!G57+MARZO!G57+ABRIL!G57+MAYO!G57+JUNIO!G57+JULIO!G57+AGOSTO!G57+SEPTIEMBRE!G57+OCTUBRE!G57+NOVIEMBRE!G57+DICIEMBRE!G57</f>
        <v>0</v>
      </c>
      <c r="H57" s="202">
        <f>+ENERO!H57+FEBRERO!H57+MARZO!H57+ABRIL!H57+MAYO!H57+JUNIO!H57+JULIO!H57+AGOSTO!H57+SEPTIEMBRE!H57+OCTUBRE!H57+NOVIEMBRE!H57+DICIEMBRE!H57</f>
        <v>0</v>
      </c>
      <c r="I57" s="202">
        <f>+ENERO!I57+FEBRERO!I57+MARZO!I57+ABRIL!I57+MAYO!I57+JUNIO!I57+JULIO!I57+AGOSTO!I57+SEPTIEMBRE!I57+OCTUBRE!I57+NOVIEMBRE!I57+DICIEMBRE!I57</f>
        <v>0</v>
      </c>
      <c r="J57" s="202">
        <f>+ENERO!J57+FEBRERO!J57+MARZO!J57+ABRIL!J57+MAYO!J57+JUNIO!J57+JULIO!J57+AGOSTO!J57+SEPTIEMBRE!J57+OCTUBRE!J57+NOVIEMBRE!J57+DICIEMBRE!J57</f>
        <v>0</v>
      </c>
      <c r="K57" s="451" t="s">
        <v>20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67">
        <v>0</v>
      </c>
      <c r="Y57" s="19"/>
      <c r="Z57" s="1"/>
    </row>
    <row r="58" spans="1:26" x14ac:dyDescent="0.25">
      <c r="A58" s="56" t="s">
        <v>75</v>
      </c>
      <c r="B58" s="57"/>
      <c r="C58" s="202">
        <f>+ENERO!C58+FEBRERO!C58+MARZO!C58+ABRIL!C58+MAYO!C58+JUNIO!C58+JULIO!C58+AGOSTO!C58+SEPTIEMBRE!C58+OCTUBRE!C58+NOVIEMBRE!C58+DICIEMBRE!C58</f>
        <v>0</v>
      </c>
      <c r="D58" s="202">
        <f>+ENERO!D58+FEBRERO!D58+MARZO!D58+ABRIL!D58+MAYO!D58+JUNIO!D58+JULIO!D58+AGOSTO!D58+SEPTIEMBRE!D58+OCTUBRE!D58+NOVIEMBRE!D58+DICIEMBRE!D58</f>
        <v>0</v>
      </c>
      <c r="E58" s="511">
        <f>+ENERO!E58+FEBRERO!E58+MARZO!E58+ABRIL!E58+MAYO!E58+JUNIO!E58+JULIO!E58+AGOSTO!E58+SEPTIEMBRE!E58+OCTUBRE!E58+NOVIEMBRE!E58+DICIEMBRE!E58</f>
        <v>0</v>
      </c>
      <c r="F58" s="511">
        <f>+ENERO!F58+FEBRERO!F58+MARZO!F58+ABRIL!F58+MAYO!F58+JUNIO!F58+JULIO!F58+AGOSTO!F58+SEPTIEMBRE!F58+OCTUBRE!F58+NOVIEMBRE!F58+DICIEMBRE!F58</f>
        <v>0</v>
      </c>
      <c r="G58" s="511">
        <f>+ENERO!G58+FEBRERO!G58+MARZO!G58+ABRIL!G58+MAYO!G58+JUNIO!G58+JULIO!G58+AGOSTO!G58+SEPTIEMBRE!G58+OCTUBRE!G58+NOVIEMBRE!G58+DICIEMBRE!G58</f>
        <v>0</v>
      </c>
      <c r="H58" s="202">
        <f>+ENERO!H58+FEBRERO!H58+MARZO!H58+ABRIL!H58+MAYO!H58+JUNIO!H58+JULIO!H58+AGOSTO!H58+SEPTIEMBRE!H58+OCTUBRE!H58+NOVIEMBRE!H58+DICIEMBRE!H58</f>
        <v>0</v>
      </c>
      <c r="I58" s="202">
        <f>+ENERO!I58+FEBRERO!I58+MARZO!I58+ABRIL!I58+MAYO!I58+JUNIO!I58+JULIO!I58+AGOSTO!I58+SEPTIEMBRE!I58+OCTUBRE!I58+NOVIEMBRE!I58+DICIEMBRE!I58</f>
        <v>0</v>
      </c>
      <c r="J58" s="202">
        <f>+ENERO!J58+FEBRERO!J58+MARZO!J58+ABRIL!J58+MAYO!J58+JUNIO!J58+JULIO!J58+AGOSTO!J58+SEPTIEMBRE!J58+OCTUBRE!J58+NOVIEMBRE!J58+DICIEMBRE!J58</f>
        <v>0</v>
      </c>
      <c r="K58" s="451" t="s">
        <v>20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67">
        <v>0</v>
      </c>
      <c r="Y58" s="19"/>
      <c r="Z58" s="1"/>
    </row>
    <row r="59" spans="1:26" x14ac:dyDescent="0.25">
      <c r="A59" s="473" t="s">
        <v>76</v>
      </c>
      <c r="B59" s="474"/>
      <c r="C59" s="202">
        <f>+ENERO!C59+FEBRERO!C59+MARZO!C59+ABRIL!C59+MAYO!C59+JUNIO!C59+JULIO!C59+AGOSTO!C59+SEPTIEMBRE!C59+OCTUBRE!C59+NOVIEMBRE!C59+DICIEMBRE!C59</f>
        <v>0</v>
      </c>
      <c r="D59" s="202">
        <f>+ENERO!D59+FEBRERO!D59+MARZO!D59+ABRIL!D59+MAYO!D59+JUNIO!D59+JULIO!D59+AGOSTO!D59+SEPTIEMBRE!D59+OCTUBRE!D59+NOVIEMBRE!D59+DICIEMBRE!D59</f>
        <v>0</v>
      </c>
      <c r="E59" s="511">
        <f>+ENERO!E59+FEBRERO!E59+MARZO!E59+ABRIL!E59+MAYO!E59+JUNIO!E59+JULIO!E59+AGOSTO!E59+SEPTIEMBRE!E59+OCTUBRE!E59+NOVIEMBRE!E59+DICIEMBRE!E59</f>
        <v>0</v>
      </c>
      <c r="F59" s="511">
        <f>+ENERO!F59+FEBRERO!F59+MARZO!F59+ABRIL!F59+MAYO!F59+JUNIO!F59+JULIO!F59+AGOSTO!F59+SEPTIEMBRE!F59+OCTUBRE!F59+NOVIEMBRE!F59+DICIEMBRE!F59</f>
        <v>0</v>
      </c>
      <c r="G59" s="511">
        <f>+ENERO!G59+FEBRERO!G59+MARZO!G59+ABRIL!G59+MAYO!G59+JUNIO!G59+JULIO!G59+AGOSTO!G59+SEPTIEMBRE!G59+OCTUBRE!G59+NOVIEMBRE!G59+DICIEMBRE!G59</f>
        <v>0</v>
      </c>
      <c r="H59" s="202">
        <f>+ENERO!H59+FEBRERO!H59+MARZO!H59+ABRIL!H59+MAYO!H59+JUNIO!H59+JULIO!H59+AGOSTO!H59+SEPTIEMBRE!H59+OCTUBRE!H59+NOVIEMBRE!H59+DICIEMBRE!H59</f>
        <v>0</v>
      </c>
      <c r="I59" s="202">
        <f>+ENERO!I59+FEBRERO!I59+MARZO!I59+ABRIL!I59+MAYO!I59+JUNIO!I59+JULIO!I59+AGOSTO!I59+SEPTIEMBRE!I59+OCTUBRE!I59+NOVIEMBRE!I59+DICIEMBRE!I59</f>
        <v>0</v>
      </c>
      <c r="J59" s="202">
        <f>+ENERO!J59+FEBRERO!J59+MARZO!J59+ABRIL!J59+MAYO!J59+JUNIO!J59+JULIO!J59+AGOSTO!J59+SEPTIEMBRE!J59+OCTUBRE!J59+NOVIEMBRE!J59+DICIEMBRE!J59</f>
        <v>0</v>
      </c>
      <c r="K59" s="45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67"/>
      <c r="Y59" s="19"/>
      <c r="Z59" s="1"/>
    </row>
    <row r="60" spans="1:26" x14ac:dyDescent="0.25">
      <c r="A60" s="58" t="s">
        <v>77</v>
      </c>
      <c r="B60" s="59"/>
      <c r="C60" s="202">
        <f>+ENERO!C60+FEBRERO!C60+MARZO!C60+ABRIL!C60+MAYO!C60+JUNIO!C60+JULIO!C60+AGOSTO!C60+SEPTIEMBRE!C60+OCTUBRE!C60+NOVIEMBRE!C60+DICIEMBRE!C60</f>
        <v>0</v>
      </c>
      <c r="D60" s="202">
        <f>+ENERO!D60+FEBRERO!D60+MARZO!D60+ABRIL!D60+MAYO!D60+JUNIO!D60+JULIO!D60+AGOSTO!D60+SEPTIEMBRE!D60+OCTUBRE!D60+NOVIEMBRE!D60+DICIEMBRE!D60</f>
        <v>0</v>
      </c>
      <c r="E60" s="511">
        <f>+ENERO!E60+FEBRERO!E60+MARZO!E60+ABRIL!E60+MAYO!E60+JUNIO!E60+JULIO!E60+AGOSTO!E60+SEPTIEMBRE!E60+OCTUBRE!E60+NOVIEMBRE!E60+DICIEMBRE!E60</f>
        <v>0</v>
      </c>
      <c r="F60" s="511">
        <f>+ENERO!F60+FEBRERO!F60+MARZO!F60+ABRIL!F60+MAYO!F60+JUNIO!F60+JULIO!F60+AGOSTO!F60+SEPTIEMBRE!F60+OCTUBRE!F60+NOVIEMBRE!F60+DICIEMBRE!F60</f>
        <v>0</v>
      </c>
      <c r="G60" s="511">
        <f>+ENERO!G60+FEBRERO!G60+MARZO!G60+ABRIL!G60+MAYO!G60+JUNIO!G60+JULIO!G60+AGOSTO!G60+SEPTIEMBRE!G60+OCTUBRE!G60+NOVIEMBRE!G60+DICIEMBRE!G60</f>
        <v>0</v>
      </c>
      <c r="H60" s="202">
        <f>+ENERO!H60+FEBRERO!H60+MARZO!H60+ABRIL!H60+MAYO!H60+JUNIO!H60+JULIO!H60+AGOSTO!H60+SEPTIEMBRE!H60+OCTUBRE!H60+NOVIEMBRE!H60+DICIEMBRE!H60</f>
        <v>0</v>
      </c>
      <c r="I60" s="202">
        <f>+ENERO!I60+FEBRERO!I60+MARZO!I60+ABRIL!I60+MAYO!I60+JUNIO!I60+JULIO!I60+AGOSTO!I60+SEPTIEMBRE!I60+OCTUBRE!I60+NOVIEMBRE!I60+DICIEMBRE!I60</f>
        <v>0</v>
      </c>
      <c r="J60" s="202">
        <f>+ENERO!J60+FEBRERO!J60+MARZO!J60+ABRIL!J60+MAYO!J60+JUNIO!J60+JULIO!J60+AGOSTO!J60+SEPTIEMBRE!J60+OCTUBRE!J60+NOVIEMBRE!J60+DICIEMBRE!J60</f>
        <v>0</v>
      </c>
      <c r="K60" s="451" t="s">
        <v>20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67">
        <v>0</v>
      </c>
      <c r="Y60" s="19"/>
      <c r="Z60" s="1"/>
    </row>
    <row r="61" spans="1:26" x14ac:dyDescent="0.25">
      <c r="A61" s="60" t="s">
        <v>78</v>
      </c>
      <c r="B61" s="61"/>
      <c r="C61" s="202">
        <f>+ENERO!C61+FEBRERO!C61+MARZO!C61+ABRIL!C61+MAYO!C61+JUNIO!C61+JULIO!C61+AGOSTO!C61+SEPTIEMBRE!C61+OCTUBRE!C61+NOVIEMBRE!C61+DICIEMBRE!C61</f>
        <v>0</v>
      </c>
      <c r="D61" s="202">
        <f>+ENERO!D61+FEBRERO!D61+MARZO!D61+ABRIL!D61+MAYO!D61+JUNIO!D61+JULIO!D61+AGOSTO!D61+SEPTIEMBRE!D61+OCTUBRE!D61+NOVIEMBRE!D61+DICIEMBRE!D61</f>
        <v>0</v>
      </c>
      <c r="E61" s="511">
        <f>+ENERO!E61+FEBRERO!E61+MARZO!E61+ABRIL!E61+MAYO!E61+JUNIO!E61+JULIO!E61+AGOSTO!E61+SEPTIEMBRE!E61+OCTUBRE!E61+NOVIEMBRE!E61+DICIEMBRE!E61</f>
        <v>0</v>
      </c>
      <c r="F61" s="511">
        <f>+ENERO!F61+FEBRERO!F61+MARZO!F61+ABRIL!F61+MAYO!F61+JUNIO!F61+JULIO!F61+AGOSTO!F61+SEPTIEMBRE!F61+OCTUBRE!F61+NOVIEMBRE!F61+DICIEMBRE!F61</f>
        <v>0</v>
      </c>
      <c r="G61" s="511">
        <f>+ENERO!G61+FEBRERO!G61+MARZO!G61+ABRIL!G61+MAYO!G61+JUNIO!G61+JULIO!G61+AGOSTO!G61+SEPTIEMBRE!G61+OCTUBRE!G61+NOVIEMBRE!G61+DICIEMBRE!G61</f>
        <v>0</v>
      </c>
      <c r="H61" s="202">
        <f>+ENERO!H61+FEBRERO!H61+MARZO!H61+ABRIL!H61+MAYO!H61+JUNIO!H61+JULIO!H61+AGOSTO!H61+SEPTIEMBRE!H61+OCTUBRE!H61+NOVIEMBRE!H61+DICIEMBRE!H61</f>
        <v>0</v>
      </c>
      <c r="I61" s="202">
        <f>+ENERO!I61+FEBRERO!I61+MARZO!I61+ABRIL!I61+MAYO!I61+JUNIO!I61+JULIO!I61+AGOSTO!I61+SEPTIEMBRE!I61+OCTUBRE!I61+NOVIEMBRE!I61+DICIEMBRE!I61</f>
        <v>0</v>
      </c>
      <c r="J61" s="202">
        <f>+ENERO!J61+FEBRERO!J61+MARZO!J61+ABRIL!J61+MAYO!J61+JUNIO!J61+JULIO!J61+AGOSTO!J61+SEPTIEMBRE!J61+OCTUBRE!J61+NOVIEMBRE!J61+DICIEMBRE!J61</f>
        <v>0</v>
      </c>
      <c r="K61" s="451" t="s">
        <v>20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67">
        <v>0</v>
      </c>
      <c r="Y61" s="19"/>
      <c r="Z61" s="1"/>
    </row>
    <row r="62" spans="1:26" x14ac:dyDescent="0.25">
      <c r="A62" s="62" t="s">
        <v>79</v>
      </c>
      <c r="B62" s="63"/>
      <c r="C62" s="202">
        <f>+ENERO!C62+FEBRERO!C62+MARZO!C62+ABRIL!C62+MAYO!C62+JUNIO!C62+JULIO!C62+AGOSTO!C62+SEPTIEMBRE!C62+OCTUBRE!C62+NOVIEMBRE!C62+DICIEMBRE!C62</f>
        <v>0</v>
      </c>
      <c r="D62" s="202">
        <f>+ENERO!D62+FEBRERO!D62+MARZO!D62+ABRIL!D62+MAYO!D62+JUNIO!D62+JULIO!D62+AGOSTO!D62+SEPTIEMBRE!D62+OCTUBRE!D62+NOVIEMBRE!D62+DICIEMBRE!D62</f>
        <v>0</v>
      </c>
      <c r="E62" s="511">
        <f>+ENERO!E62+FEBRERO!E62+MARZO!E62+ABRIL!E62+MAYO!E62+JUNIO!E62+JULIO!E62+AGOSTO!E62+SEPTIEMBRE!E62+OCTUBRE!E62+NOVIEMBRE!E62+DICIEMBRE!E62</f>
        <v>0</v>
      </c>
      <c r="F62" s="511">
        <f>+ENERO!F62+FEBRERO!F62+MARZO!F62+ABRIL!F62+MAYO!F62+JUNIO!F62+JULIO!F62+AGOSTO!F62+SEPTIEMBRE!F62+OCTUBRE!F62+NOVIEMBRE!F62+DICIEMBRE!F62</f>
        <v>0</v>
      </c>
      <c r="G62" s="511">
        <f>+ENERO!G62+FEBRERO!G62+MARZO!G62+ABRIL!G62+MAYO!G62+JUNIO!G62+JULIO!G62+AGOSTO!G62+SEPTIEMBRE!G62+OCTUBRE!G62+NOVIEMBRE!G62+DICIEMBRE!G62</f>
        <v>0</v>
      </c>
      <c r="H62" s="202">
        <f>+ENERO!H62+FEBRERO!H62+MARZO!H62+ABRIL!H62+MAYO!H62+JUNIO!H62+JULIO!H62+AGOSTO!H62+SEPTIEMBRE!H62+OCTUBRE!H62+NOVIEMBRE!H62+DICIEMBRE!H62</f>
        <v>0</v>
      </c>
      <c r="I62" s="202">
        <f>+ENERO!I62+FEBRERO!I62+MARZO!I62+ABRIL!I62+MAYO!I62+JUNIO!I62+JULIO!I62+AGOSTO!I62+SEPTIEMBRE!I62+OCTUBRE!I62+NOVIEMBRE!I62+DICIEMBRE!I62</f>
        <v>0</v>
      </c>
      <c r="J62" s="202">
        <f>+ENERO!J62+FEBRERO!J62+MARZO!J62+ABRIL!J62+MAYO!J62+JUNIO!J62+JULIO!J62+AGOSTO!J62+SEPTIEMBRE!J62+OCTUBRE!J62+NOVIEMBRE!J62+DICIEMBRE!J62</f>
        <v>0</v>
      </c>
      <c r="K62" s="451" t="s">
        <v>20</v>
      </c>
      <c r="L62" s="64"/>
      <c r="M62" s="64"/>
      <c r="N62" s="1"/>
      <c r="O62" s="1"/>
      <c r="P62" s="1"/>
      <c r="Q62" s="1"/>
      <c r="R62" s="1"/>
      <c r="S62" s="1"/>
      <c r="T62" s="1"/>
      <c r="U62" s="1"/>
      <c r="V62" s="1"/>
      <c r="W62" s="1"/>
      <c r="X62" s="167">
        <v>0</v>
      </c>
      <c r="Y62" s="19"/>
      <c r="Z62" s="1"/>
    </row>
    <row r="63" spans="1:26" x14ac:dyDescent="0.25">
      <c r="A63" s="65" t="s">
        <v>80</v>
      </c>
      <c r="B63" s="468"/>
      <c r="C63" s="209"/>
      <c r="D63" s="209"/>
      <c r="E63" s="465"/>
      <c r="F63" s="465"/>
      <c r="G63" s="465"/>
      <c r="H63" s="469"/>
      <c r="I63" s="469"/>
      <c r="J63" s="469"/>
      <c r="K63" s="451"/>
      <c r="L63" s="64"/>
      <c r="M63" s="64"/>
      <c r="N63" s="1"/>
      <c r="O63" s="1"/>
      <c r="P63" s="1"/>
      <c r="Q63" s="1"/>
      <c r="R63" s="1"/>
      <c r="S63" s="1"/>
      <c r="T63" s="1"/>
      <c r="U63" s="1"/>
      <c r="V63" s="1"/>
      <c r="W63" s="1"/>
      <c r="X63" s="470"/>
      <c r="Y63" s="1"/>
      <c r="Z63" s="4"/>
    </row>
    <row r="64" spans="1:26" x14ac:dyDescent="0.25">
      <c r="A64" s="65" t="s">
        <v>81</v>
      </c>
      <c r="B64" s="20"/>
      <c r="C64" s="20"/>
      <c r="D64" s="1"/>
      <c r="E64" s="1"/>
      <c r="F64" s="6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7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 s="1"/>
      <c r="S65" s="1"/>
      <c r="T65" s="1"/>
      <c r="U65" s="1"/>
      <c r="V65" s="1"/>
      <c r="W65" s="1"/>
      <c r="X65" s="1"/>
      <c r="Y65" s="1"/>
      <c r="Z65" s="4"/>
      <c r="AA65" s="171"/>
    </row>
    <row r="66" spans="1:27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 s="1"/>
      <c r="S66" s="1"/>
      <c r="T66" s="1"/>
      <c r="U66" s="1"/>
      <c r="V66" s="1"/>
      <c r="W66" s="1"/>
      <c r="X66" s="1"/>
      <c r="Y66" s="1"/>
      <c r="Z66" s="4"/>
      <c r="AA66" s="171"/>
    </row>
    <row r="67" spans="1:27" x14ac:dyDescent="0.25">
      <c r="A67" s="1134"/>
      <c r="B67" s="1135"/>
      <c r="C67" s="40" t="s">
        <v>14</v>
      </c>
      <c r="D67" s="67" t="s">
        <v>89</v>
      </c>
      <c r="E67" s="68" t="s">
        <v>14</v>
      </c>
      <c r="F67" s="69" t="s">
        <v>90</v>
      </c>
      <c r="G67" s="69" t="s">
        <v>91</v>
      </c>
      <c r="H67" s="70" t="s">
        <v>92</v>
      </c>
      <c r="I67" s="68" t="s">
        <v>14</v>
      </c>
      <c r="J67" s="69" t="s">
        <v>90</v>
      </c>
      <c r="K67" s="69" t="s">
        <v>91</v>
      </c>
      <c r="L67" s="70" t="s">
        <v>92</v>
      </c>
      <c r="M67" s="1081"/>
      <c r="N67" s="1081"/>
      <c r="O67" s="1043"/>
      <c r="P67" s="1077"/>
      <c r="Q67" s="1077"/>
      <c r="R67" s="1"/>
      <c r="S67" s="1"/>
      <c r="T67" s="1"/>
      <c r="U67" s="1"/>
      <c r="V67" s="1"/>
      <c r="W67" s="1"/>
      <c r="X67" s="1"/>
      <c r="Y67" s="1"/>
      <c r="Z67" s="4"/>
      <c r="AA67" s="171"/>
    </row>
    <row r="68" spans="1:27" x14ac:dyDescent="0.25">
      <c r="A68" s="71" t="s">
        <v>93</v>
      </c>
      <c r="B68" s="72" t="s">
        <v>94</v>
      </c>
      <c r="C68" s="202">
        <f>+ENERO!C68+FEBRERO!C68+MARZO!C68+ABRIL!C68+MAYO!C68+JUNIO!C68+JULIO!C68+AGOSTO!C68+SEPTIEMBRE!C68+OCTUBRE!C68+NOVIEMBRE!C68+DICIEMBRE!C68</f>
        <v>19</v>
      </c>
      <c r="D68" s="202">
        <f>+ENERO!D68+FEBRERO!D68+MARZO!D68+ABRIL!D68+MAYO!D68+JUNIO!D68+JULIO!D68+AGOSTO!D68+SEPTIEMBRE!D68+OCTUBRE!D68+NOVIEMBRE!D68+DICIEMBRE!D68</f>
        <v>11</v>
      </c>
      <c r="E68" s="202">
        <f>+ENERO!E68+FEBRERO!E68+MARZO!E68+ABRIL!E68+MAYO!E68+JUNIO!E68+JULIO!E68+AGOSTO!E68+SEPTIEMBRE!E68+OCTUBRE!E68+NOVIEMBRE!E68+DICIEMBRE!E68</f>
        <v>11</v>
      </c>
      <c r="F68" s="202">
        <f>+ENERO!F68+FEBRERO!F68+MARZO!F68+ABRIL!F68+MAYO!F68+JUNIO!F68+JULIO!F68+AGOSTO!F68+SEPTIEMBRE!F68+OCTUBRE!F68+NOVIEMBRE!F68+DICIEMBRE!F68</f>
        <v>11</v>
      </c>
      <c r="G68" s="202">
        <f>+ENERO!G68+FEBRERO!G68+MARZO!G68+ABRIL!G68+MAYO!G68+JUNIO!G68+JULIO!G68+AGOSTO!G68+SEPTIEMBRE!G68+OCTUBRE!G68+NOVIEMBRE!G68+DICIEMBRE!G68</f>
        <v>0</v>
      </c>
      <c r="H68" s="202">
        <f>+ENERO!H68+FEBRERO!H68+MARZO!H68+ABRIL!H68+MAYO!H68+JUNIO!H68+JULIO!H68+AGOSTO!H68+SEPTIEMBRE!H68+OCTUBRE!H68+NOVIEMBRE!H68+DICIEMBRE!H68</f>
        <v>0</v>
      </c>
      <c r="I68" s="202">
        <f>+ENERO!I68+FEBRERO!I68+MARZO!I68+ABRIL!I68+MAYO!I68+JUNIO!I68+JULIO!I68+AGOSTO!I68+SEPTIEMBRE!I68+OCTUBRE!I68+NOVIEMBRE!I68+DICIEMBRE!I68</f>
        <v>8</v>
      </c>
      <c r="J68" s="202">
        <f>+ENERO!J68+FEBRERO!J68+MARZO!J68+ABRIL!J68+MAYO!J68+JUNIO!J68+JULIO!J68+AGOSTO!J68+SEPTIEMBRE!J68+OCTUBRE!J68+NOVIEMBRE!J68+DICIEMBRE!J68</f>
        <v>8</v>
      </c>
      <c r="K68" s="202">
        <f>+ENERO!K68+FEBRERO!K68+MARZO!K68+ABRIL!K68+MAYO!K68+JUNIO!K68+JULIO!K68+AGOSTO!K68+SEPTIEMBRE!K68+OCTUBRE!K68+NOVIEMBRE!K68+DICIEMBRE!K68</f>
        <v>0</v>
      </c>
      <c r="L68" s="202">
        <f>+ENERO!L68+FEBRERO!L68+MARZO!L68+ABRIL!L68+MAYO!L68+JUNIO!L68+JULIO!L68+AGOSTO!L68+SEPTIEMBRE!L68+OCTUBRE!L68+NOVIEMBRE!L68+DICIEMBRE!L68</f>
        <v>0</v>
      </c>
      <c r="M68" s="202">
        <f>+ENERO!M68+FEBRERO!M68+MARZO!M68+ABRIL!M68+MAYO!M68+JUNIO!M68+JULIO!M68+AGOSTO!M68+SEPTIEMBRE!M68+OCTUBRE!M68+NOVIEMBRE!M68+DICIEMBRE!M68</f>
        <v>0</v>
      </c>
      <c r="N68" s="202">
        <f>+ENERO!N68+FEBRERO!N68+MARZO!N68+ABRIL!N68+MAYO!N68+JUNIO!N68+JULIO!N68+AGOSTO!N68+SEPTIEMBRE!N68+OCTUBRE!N68+NOVIEMBRE!N68+DICIEMBRE!N68</f>
        <v>0</v>
      </c>
      <c r="O68" s="202">
        <f>+ENERO!O68+FEBRERO!O68+MARZO!O68+ABRIL!O68+MAYO!O68+JUNIO!O68+JULIO!O68+AGOSTO!O68+SEPTIEMBRE!O68+OCTUBRE!O68+NOVIEMBRE!O68+DICIEMBRE!O68</f>
        <v>0</v>
      </c>
      <c r="P68" s="202">
        <f>+ENERO!P68+FEBRERO!P68+MARZO!P68+ABRIL!P68+MAYO!P68+JUNIO!P68+JULIO!P68+AGOSTO!P68+SEPTIEMBRE!P68+OCTUBRE!P68+NOVIEMBRE!P68+DICIEMBRE!P68</f>
        <v>0</v>
      </c>
      <c r="Q68" s="202">
        <f>+ENERO!Q68+FEBRERO!Q68+MARZO!Q68+ABRIL!Q68+MAYO!Q68+JUNIO!Q68+JULIO!Q68+AGOSTO!Q68+SEPTIEMBRE!Q68+OCTUBRE!Q68+NOVIEMBRE!Q68+DICIEMBRE!Q68</f>
        <v>0</v>
      </c>
      <c r="R68" s="462"/>
      <c r="S68" s="17"/>
      <c r="T68" s="1"/>
      <c r="U68" s="1"/>
      <c r="V68" s="1"/>
      <c r="W68" s="1"/>
      <c r="X68" s="1"/>
      <c r="Y68" s="167">
        <v>0</v>
      </c>
      <c r="Z68" s="4"/>
      <c r="AA68" s="171"/>
    </row>
    <row r="69" spans="1:27" x14ac:dyDescent="0.25">
      <c r="A69" s="73" t="s">
        <v>95</v>
      </c>
      <c r="B69" s="74" t="s">
        <v>96</v>
      </c>
      <c r="C69" s="202">
        <f>+ENERO!C69+FEBRERO!C69+MARZO!C69+ABRIL!C69+MAYO!C69+JUNIO!C69+JULIO!C69+AGOSTO!C69+SEPTIEMBRE!C69+OCTUBRE!C69+NOVIEMBRE!C69+DICIEMBRE!C69</f>
        <v>597</v>
      </c>
      <c r="D69" s="202">
        <f>+ENERO!D69+FEBRERO!D69+MARZO!D69+ABRIL!D69+MAYO!D69+JUNIO!D69+JULIO!D69+AGOSTO!D69+SEPTIEMBRE!D69+OCTUBRE!D69+NOVIEMBRE!D69+DICIEMBRE!D69</f>
        <v>578</v>
      </c>
      <c r="E69" s="202">
        <f>+ENERO!E69+FEBRERO!E69+MARZO!E69+ABRIL!E69+MAYO!E69+JUNIO!E69+JULIO!E69+AGOSTO!E69+SEPTIEMBRE!E69+OCTUBRE!E69+NOVIEMBRE!E69+DICIEMBRE!E69</f>
        <v>578</v>
      </c>
      <c r="F69" s="202">
        <f>+ENERO!F69+FEBRERO!F69+MARZO!F69+ABRIL!F69+MAYO!F69+JUNIO!F69+JULIO!F69+AGOSTO!F69+SEPTIEMBRE!F69+OCTUBRE!F69+NOVIEMBRE!F69+DICIEMBRE!F69</f>
        <v>578</v>
      </c>
      <c r="G69" s="202">
        <f>+ENERO!G69+FEBRERO!G69+MARZO!G69+ABRIL!G69+MAYO!G69+JUNIO!G69+JULIO!G69+AGOSTO!G69+SEPTIEMBRE!G69+OCTUBRE!G69+NOVIEMBRE!G69+DICIEMBRE!G69</f>
        <v>0</v>
      </c>
      <c r="H69" s="202">
        <f>+ENERO!H69+FEBRERO!H69+MARZO!H69+ABRIL!H69+MAYO!H69+JUNIO!H69+JULIO!H69+AGOSTO!H69+SEPTIEMBRE!H69+OCTUBRE!H69+NOVIEMBRE!H69+DICIEMBRE!H69</f>
        <v>0</v>
      </c>
      <c r="I69" s="202">
        <f>+ENERO!I69+FEBRERO!I69+MARZO!I69+ABRIL!I69+MAYO!I69+JUNIO!I69+JULIO!I69+AGOSTO!I69+SEPTIEMBRE!I69+OCTUBRE!I69+NOVIEMBRE!I69+DICIEMBRE!I69</f>
        <v>19</v>
      </c>
      <c r="J69" s="202">
        <f>+ENERO!J69+FEBRERO!J69+MARZO!J69+ABRIL!J69+MAYO!J69+JUNIO!J69+JULIO!J69+AGOSTO!J69+SEPTIEMBRE!J69+OCTUBRE!J69+NOVIEMBRE!J69+DICIEMBRE!J69</f>
        <v>19</v>
      </c>
      <c r="K69" s="202">
        <f>+ENERO!K69+FEBRERO!K69+MARZO!K69+ABRIL!K69+MAYO!K69+JUNIO!K69+JULIO!K69+AGOSTO!K69+SEPTIEMBRE!K69+OCTUBRE!K69+NOVIEMBRE!K69+DICIEMBRE!K69</f>
        <v>0</v>
      </c>
      <c r="L69" s="202">
        <f>+ENERO!L69+FEBRERO!L69+MARZO!L69+ABRIL!L69+MAYO!L69+JUNIO!L69+JULIO!L69+AGOSTO!L69+SEPTIEMBRE!L69+OCTUBRE!L69+NOVIEMBRE!L69+DICIEMBRE!L69</f>
        <v>0</v>
      </c>
      <c r="M69" s="202">
        <f>+ENERO!M69+FEBRERO!M69+MARZO!M69+ABRIL!M69+MAYO!M69+JUNIO!M69+JULIO!M69+AGOSTO!M69+SEPTIEMBRE!M69+OCTUBRE!M69+NOVIEMBRE!M69+DICIEMBRE!M69</f>
        <v>244</v>
      </c>
      <c r="N69" s="202">
        <f>+ENERO!N69+FEBRERO!N69+MARZO!N69+ABRIL!N69+MAYO!N69+JUNIO!N69+JULIO!N69+AGOSTO!N69+SEPTIEMBRE!N69+OCTUBRE!N69+NOVIEMBRE!N69+DICIEMBRE!N69</f>
        <v>66</v>
      </c>
      <c r="O69" s="202">
        <f>+ENERO!O69+FEBRERO!O69+MARZO!O69+ABRIL!O69+MAYO!O69+JUNIO!O69+JULIO!O69+AGOSTO!O69+SEPTIEMBRE!O69+OCTUBRE!O69+NOVIEMBRE!O69+DICIEMBRE!O69</f>
        <v>0</v>
      </c>
      <c r="P69" s="202">
        <f>+ENERO!P69+FEBRERO!P69+MARZO!P69+ABRIL!P69+MAYO!P69+JUNIO!P69+JULIO!P69+AGOSTO!P69+SEPTIEMBRE!P69+OCTUBRE!P69+NOVIEMBRE!P69+DICIEMBRE!P69</f>
        <v>0</v>
      </c>
      <c r="Q69" s="202">
        <f>+ENERO!Q69+FEBRERO!Q69+MARZO!Q69+ABRIL!Q69+MAYO!Q69+JUNIO!Q69+JULIO!Q69+AGOSTO!Q69+SEPTIEMBRE!Q69+OCTUBRE!Q69+NOVIEMBRE!Q69+DICIEMBRE!Q69</f>
        <v>0</v>
      </c>
      <c r="R69" s="462"/>
      <c r="S69" s="1"/>
      <c r="T69" s="1"/>
      <c r="U69" s="1"/>
      <c r="V69" s="1"/>
      <c r="W69" s="1"/>
      <c r="X69" s="1"/>
      <c r="Y69" s="167">
        <v>0</v>
      </c>
      <c r="Z69" s="4"/>
      <c r="AA69" s="171"/>
    </row>
    <row r="70" spans="1:27" x14ac:dyDescent="0.25">
      <c r="A70" s="73" t="s">
        <v>25</v>
      </c>
      <c r="B70" s="74" t="s">
        <v>97</v>
      </c>
      <c r="C70" s="202">
        <f>+ENERO!C70+FEBRERO!C70+MARZO!C70+ABRIL!C70+MAYO!C70+JUNIO!C70+JULIO!C70+AGOSTO!C70+SEPTIEMBRE!C70+OCTUBRE!C70+NOVIEMBRE!C70+DICIEMBRE!C70</f>
        <v>141</v>
      </c>
      <c r="D70" s="202">
        <f>+ENERO!D70+FEBRERO!D70+MARZO!D70+ABRIL!D70+MAYO!D70+JUNIO!D70+JULIO!D70+AGOSTO!D70+SEPTIEMBRE!D70+OCTUBRE!D70+NOVIEMBRE!D70+DICIEMBRE!D70</f>
        <v>96</v>
      </c>
      <c r="E70" s="202">
        <f>+ENERO!E70+FEBRERO!E70+MARZO!E70+ABRIL!E70+MAYO!E70+JUNIO!E70+JULIO!E70+AGOSTO!E70+SEPTIEMBRE!E70+OCTUBRE!E70+NOVIEMBRE!E70+DICIEMBRE!E70</f>
        <v>102</v>
      </c>
      <c r="F70" s="202">
        <f>+ENERO!F70+FEBRERO!F70+MARZO!F70+ABRIL!F70+MAYO!F70+JUNIO!F70+JULIO!F70+AGOSTO!F70+SEPTIEMBRE!F70+OCTUBRE!F70+NOVIEMBRE!F70+DICIEMBRE!F70</f>
        <v>96</v>
      </c>
      <c r="G70" s="202">
        <f>+ENERO!G70+FEBRERO!G70+MARZO!G70+ABRIL!G70+MAYO!G70+JUNIO!G70+JULIO!G70+AGOSTO!G70+SEPTIEMBRE!G70+OCTUBRE!G70+NOVIEMBRE!G70+DICIEMBRE!G70</f>
        <v>6</v>
      </c>
      <c r="H70" s="202">
        <f>+ENERO!H70+FEBRERO!H70+MARZO!H70+ABRIL!H70+MAYO!H70+JUNIO!H70+JULIO!H70+AGOSTO!H70+SEPTIEMBRE!H70+OCTUBRE!H70+NOVIEMBRE!H70+DICIEMBRE!H70</f>
        <v>0</v>
      </c>
      <c r="I70" s="202">
        <f>+ENERO!I70+FEBRERO!I70+MARZO!I70+ABRIL!I70+MAYO!I70+JUNIO!I70+JULIO!I70+AGOSTO!I70+SEPTIEMBRE!I70+OCTUBRE!I70+NOVIEMBRE!I70+DICIEMBRE!I70</f>
        <v>55</v>
      </c>
      <c r="J70" s="202">
        <f>+ENERO!J70+FEBRERO!J70+MARZO!J70+ABRIL!J70+MAYO!J70+JUNIO!J70+JULIO!J70+AGOSTO!J70+SEPTIEMBRE!J70+OCTUBRE!J70+NOVIEMBRE!J70+DICIEMBRE!J70</f>
        <v>45</v>
      </c>
      <c r="K70" s="202">
        <f>+ENERO!K70+FEBRERO!K70+MARZO!K70+ABRIL!K70+MAYO!K70+JUNIO!K70+JULIO!K70+AGOSTO!K70+SEPTIEMBRE!K70+OCTUBRE!K70+NOVIEMBRE!K70+DICIEMBRE!K70</f>
        <v>10</v>
      </c>
      <c r="L70" s="202">
        <f>+ENERO!L70+FEBRERO!L70+MARZO!L70+ABRIL!L70+MAYO!L70+JUNIO!L70+JULIO!L70+AGOSTO!L70+SEPTIEMBRE!L70+OCTUBRE!L70+NOVIEMBRE!L70+DICIEMBRE!L70</f>
        <v>0</v>
      </c>
      <c r="M70" s="202">
        <f>+ENERO!M70+FEBRERO!M70+MARZO!M70+ABRIL!M70+MAYO!M70+JUNIO!M70+JULIO!M70+AGOSTO!M70+SEPTIEMBRE!M70+OCTUBRE!M70+NOVIEMBRE!M70+DICIEMBRE!M70</f>
        <v>62</v>
      </c>
      <c r="N70" s="202">
        <f>+ENERO!N70+FEBRERO!N70+MARZO!N70+ABRIL!N70+MAYO!N70+JUNIO!N70+JULIO!N70+AGOSTO!N70+SEPTIEMBRE!N70+OCTUBRE!N70+NOVIEMBRE!N70+DICIEMBRE!N70</f>
        <v>0</v>
      </c>
      <c r="O70" s="202">
        <f>+ENERO!O70+FEBRERO!O70+MARZO!O70+ABRIL!O70+MAYO!O70+JUNIO!O70+JULIO!O70+AGOSTO!O70+SEPTIEMBRE!O70+OCTUBRE!O70+NOVIEMBRE!O70+DICIEMBRE!O70</f>
        <v>0</v>
      </c>
      <c r="P70" s="202">
        <f>+ENERO!P70+FEBRERO!P70+MARZO!P70+ABRIL!P70+MAYO!P70+JUNIO!P70+JULIO!P70+AGOSTO!P70+SEPTIEMBRE!P70+OCTUBRE!P70+NOVIEMBRE!P70+DICIEMBRE!P70</f>
        <v>0</v>
      </c>
      <c r="Q70" s="202">
        <f>+ENERO!Q70+FEBRERO!Q70+MARZO!Q70+ABRIL!Q70+MAYO!Q70+JUNIO!Q70+JULIO!Q70+AGOSTO!Q70+SEPTIEMBRE!Q70+OCTUBRE!Q70+NOVIEMBRE!Q70+DICIEMBRE!Q70</f>
        <v>0</v>
      </c>
      <c r="R70" s="462"/>
      <c r="S70" s="1"/>
      <c r="T70" s="1"/>
      <c r="U70" s="1"/>
      <c r="V70" s="1"/>
      <c r="W70" s="1"/>
      <c r="X70" s="1"/>
      <c r="Y70" s="167">
        <v>0</v>
      </c>
      <c r="Z70" s="4"/>
      <c r="AA70" s="171"/>
    </row>
    <row r="71" spans="1:27" x14ac:dyDescent="0.25">
      <c r="A71" s="73" t="s">
        <v>27</v>
      </c>
      <c r="B71" s="74" t="s">
        <v>98</v>
      </c>
      <c r="C71" s="202">
        <f>+ENERO!C71+FEBRERO!C71+MARZO!C71+ABRIL!C71+MAYO!C71+JUNIO!C71+JULIO!C71+AGOSTO!C71+SEPTIEMBRE!C71+OCTUBRE!C71+NOVIEMBRE!C71+DICIEMBRE!C71</f>
        <v>27</v>
      </c>
      <c r="D71" s="202">
        <f>+ENERO!D71+FEBRERO!D71+MARZO!D71+ABRIL!D71+MAYO!D71+JUNIO!D71+JULIO!D71+AGOSTO!D71+SEPTIEMBRE!D71+OCTUBRE!D71+NOVIEMBRE!D71+DICIEMBRE!D71</f>
        <v>20</v>
      </c>
      <c r="E71" s="202">
        <f>+ENERO!E71+FEBRERO!E71+MARZO!E71+ABRIL!E71+MAYO!E71+JUNIO!E71+JULIO!E71+AGOSTO!E71+SEPTIEMBRE!E71+OCTUBRE!E71+NOVIEMBRE!E71+DICIEMBRE!E71</f>
        <v>20</v>
      </c>
      <c r="F71" s="202">
        <f>+ENERO!F71+FEBRERO!F71+MARZO!F71+ABRIL!F71+MAYO!F71+JUNIO!F71+JULIO!F71+AGOSTO!F71+SEPTIEMBRE!F71+OCTUBRE!F71+NOVIEMBRE!F71+DICIEMBRE!F71</f>
        <v>20</v>
      </c>
      <c r="G71" s="202">
        <f>+ENERO!G71+FEBRERO!G71+MARZO!G71+ABRIL!G71+MAYO!G71+JUNIO!G71+JULIO!G71+AGOSTO!G71+SEPTIEMBRE!G71+OCTUBRE!G71+NOVIEMBRE!G71+DICIEMBRE!G71</f>
        <v>0</v>
      </c>
      <c r="H71" s="202">
        <f>+ENERO!H71+FEBRERO!H71+MARZO!H71+ABRIL!H71+MAYO!H71+JUNIO!H71+JULIO!H71+AGOSTO!H71+SEPTIEMBRE!H71+OCTUBRE!H71+NOVIEMBRE!H71+DICIEMBRE!H71</f>
        <v>0</v>
      </c>
      <c r="I71" s="202">
        <f>+ENERO!I71+FEBRERO!I71+MARZO!I71+ABRIL!I71+MAYO!I71+JUNIO!I71+JULIO!I71+AGOSTO!I71+SEPTIEMBRE!I71+OCTUBRE!I71+NOVIEMBRE!I71+DICIEMBRE!I71</f>
        <v>7</v>
      </c>
      <c r="J71" s="202">
        <f>+ENERO!J71+FEBRERO!J71+MARZO!J71+ABRIL!J71+MAYO!J71+JUNIO!J71+JULIO!J71+AGOSTO!J71+SEPTIEMBRE!J71+OCTUBRE!J71+NOVIEMBRE!J71+DICIEMBRE!J71</f>
        <v>7</v>
      </c>
      <c r="K71" s="202">
        <f>+ENERO!K71+FEBRERO!K71+MARZO!K71+ABRIL!K71+MAYO!K71+JUNIO!K71+JULIO!K71+AGOSTO!K71+SEPTIEMBRE!K71+OCTUBRE!K71+NOVIEMBRE!K71+DICIEMBRE!K71</f>
        <v>0</v>
      </c>
      <c r="L71" s="202">
        <f>+ENERO!L71+FEBRERO!L71+MARZO!L71+ABRIL!L71+MAYO!L71+JUNIO!L71+JULIO!L71+AGOSTO!L71+SEPTIEMBRE!L71+OCTUBRE!L71+NOVIEMBRE!L71+DICIEMBRE!L71</f>
        <v>0</v>
      </c>
      <c r="M71" s="202">
        <f>+ENERO!M71+FEBRERO!M71+MARZO!M71+ABRIL!M71+MAYO!M71+JUNIO!M71+JULIO!M71+AGOSTO!M71+SEPTIEMBRE!M71+OCTUBRE!M71+NOVIEMBRE!M71+DICIEMBRE!M71</f>
        <v>13</v>
      </c>
      <c r="N71" s="202">
        <f>+ENERO!N71+FEBRERO!N71+MARZO!N71+ABRIL!N71+MAYO!N71+JUNIO!N71+JULIO!N71+AGOSTO!N71+SEPTIEMBRE!N71+OCTUBRE!N71+NOVIEMBRE!N71+DICIEMBRE!N71</f>
        <v>0</v>
      </c>
      <c r="O71" s="202">
        <f>+ENERO!O71+FEBRERO!O71+MARZO!O71+ABRIL!O71+MAYO!O71+JUNIO!O71+JULIO!O71+AGOSTO!O71+SEPTIEMBRE!O71+OCTUBRE!O71+NOVIEMBRE!O71+DICIEMBRE!O71</f>
        <v>0</v>
      </c>
      <c r="P71" s="202">
        <f>+ENERO!P71+FEBRERO!P71+MARZO!P71+ABRIL!P71+MAYO!P71+JUNIO!P71+JULIO!P71+AGOSTO!P71+SEPTIEMBRE!P71+OCTUBRE!P71+NOVIEMBRE!P71+DICIEMBRE!P71</f>
        <v>0</v>
      </c>
      <c r="Q71" s="202">
        <f>+ENERO!Q71+FEBRERO!Q71+MARZO!Q71+ABRIL!Q71+MAYO!Q71+JUNIO!Q71+JULIO!Q71+AGOSTO!Q71+SEPTIEMBRE!Q71+OCTUBRE!Q71+NOVIEMBRE!Q71+DICIEMBRE!Q71</f>
        <v>0</v>
      </c>
      <c r="R71" s="462"/>
      <c r="S71" s="1"/>
      <c r="T71" s="1"/>
      <c r="U71" s="1"/>
      <c r="V71" s="1"/>
      <c r="W71" s="1"/>
      <c r="X71" s="1"/>
      <c r="Y71" s="167">
        <v>0</v>
      </c>
      <c r="Z71" s="4"/>
      <c r="AA71" s="171"/>
    </row>
    <row r="72" spans="1:27" x14ac:dyDescent="0.25">
      <c r="A72" s="73" t="s">
        <v>29</v>
      </c>
      <c r="B72" s="74" t="s">
        <v>99</v>
      </c>
      <c r="C72" s="202">
        <f>+ENERO!C72+FEBRERO!C72+MARZO!C72+ABRIL!C72+MAYO!C72+JUNIO!C72+JULIO!C72+AGOSTO!C72+SEPTIEMBRE!C72+OCTUBRE!C72+NOVIEMBRE!C72+DICIEMBRE!C72</f>
        <v>399</v>
      </c>
      <c r="D72" s="202">
        <f>+ENERO!D72+FEBRERO!D72+MARZO!D72+ABRIL!D72+MAYO!D72+JUNIO!D72+JULIO!D72+AGOSTO!D72+SEPTIEMBRE!D72+OCTUBRE!D72+NOVIEMBRE!D72+DICIEMBRE!D72</f>
        <v>391</v>
      </c>
      <c r="E72" s="202">
        <f>+ENERO!E72+FEBRERO!E72+MARZO!E72+ABRIL!E72+MAYO!E72+JUNIO!E72+JULIO!E72+AGOSTO!E72+SEPTIEMBRE!E72+OCTUBRE!E72+NOVIEMBRE!E72+DICIEMBRE!E72</f>
        <v>396</v>
      </c>
      <c r="F72" s="202">
        <f>+ENERO!F72+FEBRERO!F72+MARZO!F72+ABRIL!F72+MAYO!F72+JUNIO!F72+JULIO!F72+AGOSTO!F72+SEPTIEMBRE!F72+OCTUBRE!F72+NOVIEMBRE!F72+DICIEMBRE!F72</f>
        <v>391</v>
      </c>
      <c r="G72" s="202">
        <f>+ENERO!G72+FEBRERO!G72+MARZO!G72+ABRIL!G72+MAYO!G72+JUNIO!G72+JULIO!G72+AGOSTO!G72+SEPTIEMBRE!G72+OCTUBRE!G72+NOVIEMBRE!G72+DICIEMBRE!G72</f>
        <v>5</v>
      </c>
      <c r="H72" s="202">
        <f>+ENERO!H72+FEBRERO!H72+MARZO!H72+ABRIL!H72+MAYO!H72+JUNIO!H72+JULIO!H72+AGOSTO!H72+SEPTIEMBRE!H72+OCTUBRE!H72+NOVIEMBRE!H72+DICIEMBRE!H72</f>
        <v>0</v>
      </c>
      <c r="I72" s="202">
        <f>+ENERO!I72+FEBRERO!I72+MARZO!I72+ABRIL!I72+MAYO!I72+JUNIO!I72+JULIO!I72+AGOSTO!I72+SEPTIEMBRE!I72+OCTUBRE!I72+NOVIEMBRE!I72+DICIEMBRE!I72</f>
        <v>9</v>
      </c>
      <c r="J72" s="202">
        <f>+ENERO!J72+FEBRERO!J72+MARZO!J72+ABRIL!J72+MAYO!J72+JUNIO!J72+JULIO!J72+AGOSTO!J72+SEPTIEMBRE!J72+OCTUBRE!J72+NOVIEMBRE!J72+DICIEMBRE!J72</f>
        <v>8</v>
      </c>
      <c r="K72" s="202">
        <f>+ENERO!K72+FEBRERO!K72+MARZO!K72+ABRIL!K72+MAYO!K72+JUNIO!K72+JULIO!K72+AGOSTO!K72+SEPTIEMBRE!K72+OCTUBRE!K72+NOVIEMBRE!K72+DICIEMBRE!K72</f>
        <v>1</v>
      </c>
      <c r="L72" s="202">
        <f>+ENERO!L72+FEBRERO!L72+MARZO!L72+ABRIL!L72+MAYO!L72+JUNIO!L72+JULIO!L72+AGOSTO!L72+SEPTIEMBRE!L72+OCTUBRE!L72+NOVIEMBRE!L72+DICIEMBRE!L72</f>
        <v>0</v>
      </c>
      <c r="M72" s="202">
        <f>+ENERO!M72+FEBRERO!M72+MARZO!M72+ABRIL!M72+MAYO!M72+JUNIO!M72+JULIO!M72+AGOSTO!M72+SEPTIEMBRE!M72+OCTUBRE!M72+NOVIEMBRE!M72+DICIEMBRE!M72</f>
        <v>378</v>
      </c>
      <c r="N72" s="202">
        <f>+ENERO!N72+FEBRERO!N72+MARZO!N72+ABRIL!N72+MAYO!N72+JUNIO!N72+JULIO!N72+AGOSTO!N72+SEPTIEMBRE!N72+OCTUBRE!N72+NOVIEMBRE!N72+DICIEMBRE!N72</f>
        <v>0</v>
      </c>
      <c r="O72" s="202">
        <f>+ENERO!O72+FEBRERO!O72+MARZO!O72+ABRIL!O72+MAYO!O72+JUNIO!O72+JULIO!O72+AGOSTO!O72+SEPTIEMBRE!O72+OCTUBRE!O72+NOVIEMBRE!O72+DICIEMBRE!O72</f>
        <v>0</v>
      </c>
      <c r="P72" s="202">
        <f>+ENERO!P72+FEBRERO!P72+MARZO!P72+ABRIL!P72+MAYO!P72+JUNIO!P72+JULIO!P72+AGOSTO!P72+SEPTIEMBRE!P72+OCTUBRE!P72+NOVIEMBRE!P72+DICIEMBRE!P72</f>
        <v>0</v>
      </c>
      <c r="Q72" s="202">
        <f>+ENERO!Q72+FEBRERO!Q72+MARZO!Q72+ABRIL!Q72+MAYO!Q72+JUNIO!Q72+JULIO!Q72+AGOSTO!Q72+SEPTIEMBRE!Q72+OCTUBRE!Q72+NOVIEMBRE!Q72+DICIEMBRE!Q72</f>
        <v>0</v>
      </c>
      <c r="R72" s="462"/>
      <c r="S72" s="1"/>
      <c r="T72" s="1"/>
      <c r="U72" s="1"/>
      <c r="V72" s="1"/>
      <c r="W72" s="1"/>
      <c r="X72" s="1"/>
      <c r="Y72" s="167">
        <v>0</v>
      </c>
      <c r="Z72" s="4"/>
      <c r="AA72" s="171"/>
    </row>
    <row r="73" spans="1:27" x14ac:dyDescent="0.25">
      <c r="A73" s="73" t="s">
        <v>100</v>
      </c>
      <c r="B73" s="74" t="s">
        <v>101</v>
      </c>
      <c r="C73" s="202">
        <f>+ENERO!C73+FEBRERO!C73+MARZO!C73+ABRIL!C73+MAYO!C73+JUNIO!C73+JULIO!C73+AGOSTO!C73+SEPTIEMBRE!C73+OCTUBRE!C73+NOVIEMBRE!C73+DICIEMBRE!C73</f>
        <v>661</v>
      </c>
      <c r="D73" s="202">
        <f>+ENERO!D73+FEBRERO!D73+MARZO!D73+ABRIL!D73+MAYO!D73+JUNIO!D73+JULIO!D73+AGOSTO!D73+SEPTIEMBRE!D73+OCTUBRE!D73+NOVIEMBRE!D73+DICIEMBRE!D73</f>
        <v>607</v>
      </c>
      <c r="E73" s="202">
        <f>+ENERO!E73+FEBRERO!E73+MARZO!E73+ABRIL!E73+MAYO!E73+JUNIO!E73+JULIO!E73+AGOSTO!E73+SEPTIEMBRE!E73+OCTUBRE!E73+NOVIEMBRE!E73+DICIEMBRE!E73</f>
        <v>613</v>
      </c>
      <c r="F73" s="202">
        <f>+ENERO!F73+FEBRERO!F73+MARZO!F73+ABRIL!F73+MAYO!F73+JUNIO!F73+JULIO!F73+AGOSTO!F73+SEPTIEMBRE!F73+OCTUBRE!F73+NOVIEMBRE!F73+DICIEMBRE!F73</f>
        <v>607</v>
      </c>
      <c r="G73" s="202">
        <f>+ENERO!G73+FEBRERO!G73+MARZO!G73+ABRIL!G73+MAYO!G73+JUNIO!G73+JULIO!G73+AGOSTO!G73+SEPTIEMBRE!G73+OCTUBRE!G73+NOVIEMBRE!G73+DICIEMBRE!G73</f>
        <v>6</v>
      </c>
      <c r="H73" s="202">
        <f>+ENERO!H73+FEBRERO!H73+MARZO!H73+ABRIL!H73+MAYO!H73+JUNIO!H73+JULIO!H73+AGOSTO!H73+SEPTIEMBRE!H73+OCTUBRE!H73+NOVIEMBRE!H73+DICIEMBRE!H73</f>
        <v>0</v>
      </c>
      <c r="I73" s="202">
        <f>+ENERO!I73+FEBRERO!I73+MARZO!I73+ABRIL!I73+MAYO!I73+JUNIO!I73+JULIO!I73+AGOSTO!I73+SEPTIEMBRE!I73+OCTUBRE!I73+NOVIEMBRE!I73+DICIEMBRE!I73</f>
        <v>56</v>
      </c>
      <c r="J73" s="202">
        <f>+ENERO!J73+FEBRERO!J73+MARZO!J73+ABRIL!J73+MAYO!J73+JUNIO!J73+JULIO!J73+AGOSTO!J73+SEPTIEMBRE!J73+OCTUBRE!J73+NOVIEMBRE!J73+DICIEMBRE!J73</f>
        <v>54</v>
      </c>
      <c r="K73" s="202">
        <f>+ENERO!K73+FEBRERO!K73+MARZO!K73+ABRIL!K73+MAYO!K73+JUNIO!K73+JULIO!K73+AGOSTO!K73+SEPTIEMBRE!K73+OCTUBRE!K73+NOVIEMBRE!K73+DICIEMBRE!K73</f>
        <v>2</v>
      </c>
      <c r="L73" s="202">
        <f>+ENERO!L73+FEBRERO!L73+MARZO!L73+ABRIL!L73+MAYO!L73+JUNIO!L73+JULIO!L73+AGOSTO!L73+SEPTIEMBRE!L73+OCTUBRE!L73+NOVIEMBRE!L73+DICIEMBRE!L73</f>
        <v>0</v>
      </c>
      <c r="M73" s="202">
        <f>+ENERO!M73+FEBRERO!M73+MARZO!M73+ABRIL!M73+MAYO!M73+JUNIO!M73+JULIO!M73+AGOSTO!M73+SEPTIEMBRE!M73+OCTUBRE!M73+NOVIEMBRE!M73+DICIEMBRE!M73</f>
        <v>668</v>
      </c>
      <c r="N73" s="202">
        <f>+ENERO!N73+FEBRERO!N73+MARZO!N73+ABRIL!N73+MAYO!N73+JUNIO!N73+JULIO!N73+AGOSTO!N73+SEPTIEMBRE!N73+OCTUBRE!N73+NOVIEMBRE!N73+DICIEMBRE!N73</f>
        <v>0</v>
      </c>
      <c r="O73" s="202">
        <f>+ENERO!O73+FEBRERO!O73+MARZO!O73+ABRIL!O73+MAYO!O73+JUNIO!O73+JULIO!O73+AGOSTO!O73+SEPTIEMBRE!O73+OCTUBRE!O73+NOVIEMBRE!O73+DICIEMBRE!O73</f>
        <v>0</v>
      </c>
      <c r="P73" s="202">
        <f>+ENERO!P73+FEBRERO!P73+MARZO!P73+ABRIL!P73+MAYO!P73+JUNIO!P73+JULIO!P73+AGOSTO!P73+SEPTIEMBRE!P73+OCTUBRE!P73+NOVIEMBRE!P73+DICIEMBRE!P73</f>
        <v>0</v>
      </c>
      <c r="Q73" s="202">
        <f>+ENERO!Q73+FEBRERO!Q73+MARZO!Q73+ABRIL!Q73+MAYO!Q73+JUNIO!Q73+JULIO!Q73+AGOSTO!Q73+SEPTIEMBRE!Q73+OCTUBRE!Q73+NOVIEMBRE!Q73+DICIEMBRE!Q73</f>
        <v>0</v>
      </c>
      <c r="R73" s="462"/>
      <c r="S73" s="1"/>
      <c r="T73" s="1"/>
      <c r="U73" s="1"/>
      <c r="V73" s="1"/>
      <c r="W73" s="1"/>
      <c r="X73" s="1"/>
      <c r="Y73" s="167">
        <v>0</v>
      </c>
      <c r="Z73" s="4"/>
      <c r="AA73" s="171"/>
    </row>
    <row r="74" spans="1:27" x14ac:dyDescent="0.25">
      <c r="A74" s="73" t="s">
        <v>36</v>
      </c>
      <c r="B74" s="74" t="s">
        <v>102</v>
      </c>
      <c r="C74" s="202">
        <f>+ENERO!C74+FEBRERO!C74+MARZO!C74+ABRIL!C74+MAYO!C74+JUNIO!C74+JULIO!C74+AGOSTO!C74+SEPTIEMBRE!C74+OCTUBRE!C74+NOVIEMBRE!C74+DICIEMBRE!C74</f>
        <v>14</v>
      </c>
      <c r="D74" s="202">
        <f>+ENERO!D74+FEBRERO!D74+MARZO!D74+ABRIL!D74+MAYO!D74+JUNIO!D74+JULIO!D74+AGOSTO!D74+SEPTIEMBRE!D74+OCTUBRE!D74+NOVIEMBRE!D74+DICIEMBRE!D74</f>
        <v>10</v>
      </c>
      <c r="E74" s="202">
        <f>+ENERO!E74+FEBRERO!E74+MARZO!E74+ABRIL!E74+MAYO!E74+JUNIO!E74+JULIO!E74+AGOSTO!E74+SEPTIEMBRE!E74+OCTUBRE!E74+NOVIEMBRE!E74+DICIEMBRE!E74</f>
        <v>12</v>
      </c>
      <c r="F74" s="202">
        <f>+ENERO!F74+FEBRERO!F74+MARZO!F74+ABRIL!F74+MAYO!F74+JUNIO!F74+JULIO!F74+AGOSTO!F74+SEPTIEMBRE!F74+OCTUBRE!F74+NOVIEMBRE!F74+DICIEMBRE!F74</f>
        <v>10</v>
      </c>
      <c r="G74" s="202">
        <f>+ENERO!G74+FEBRERO!G74+MARZO!G74+ABRIL!G74+MAYO!G74+JUNIO!G74+JULIO!G74+AGOSTO!G74+SEPTIEMBRE!G74+OCTUBRE!G74+NOVIEMBRE!G74+DICIEMBRE!G74</f>
        <v>2</v>
      </c>
      <c r="H74" s="202">
        <f>+ENERO!H74+FEBRERO!H74+MARZO!H74+ABRIL!H74+MAYO!H74+JUNIO!H74+JULIO!H74+AGOSTO!H74+SEPTIEMBRE!H74+OCTUBRE!H74+NOVIEMBRE!H74+DICIEMBRE!H74</f>
        <v>0</v>
      </c>
      <c r="I74" s="202">
        <f>+ENERO!I74+FEBRERO!I74+MARZO!I74+ABRIL!I74+MAYO!I74+JUNIO!I74+JULIO!I74+AGOSTO!I74+SEPTIEMBRE!I74+OCTUBRE!I74+NOVIEMBRE!I74+DICIEMBRE!I74</f>
        <v>5</v>
      </c>
      <c r="J74" s="202">
        <f>+ENERO!J74+FEBRERO!J74+MARZO!J74+ABRIL!J74+MAYO!J74+JUNIO!J74+JULIO!J74+AGOSTO!J74+SEPTIEMBRE!J74+OCTUBRE!J74+NOVIEMBRE!J74+DICIEMBRE!J74</f>
        <v>4</v>
      </c>
      <c r="K74" s="202">
        <f>+ENERO!K74+FEBRERO!K74+MARZO!K74+ABRIL!K74+MAYO!K74+JUNIO!K74+JULIO!K74+AGOSTO!K74+SEPTIEMBRE!K74+OCTUBRE!K74+NOVIEMBRE!K74+DICIEMBRE!K74</f>
        <v>1</v>
      </c>
      <c r="L74" s="202">
        <f>+ENERO!L74+FEBRERO!L74+MARZO!L74+ABRIL!L74+MAYO!L74+JUNIO!L74+JULIO!L74+AGOSTO!L74+SEPTIEMBRE!L74+OCTUBRE!L74+NOVIEMBRE!L74+DICIEMBRE!L74</f>
        <v>0</v>
      </c>
      <c r="M74" s="202">
        <f>+ENERO!M74+FEBRERO!M74+MARZO!M74+ABRIL!M74+MAYO!M74+JUNIO!M74+JULIO!M74+AGOSTO!M74+SEPTIEMBRE!M74+OCTUBRE!M74+NOVIEMBRE!M74+DICIEMBRE!M74</f>
        <v>5</v>
      </c>
      <c r="N74" s="202">
        <f>+ENERO!N74+FEBRERO!N74+MARZO!N74+ABRIL!N74+MAYO!N74+JUNIO!N74+JULIO!N74+AGOSTO!N74+SEPTIEMBRE!N74+OCTUBRE!N74+NOVIEMBRE!N74+DICIEMBRE!N74</f>
        <v>0</v>
      </c>
      <c r="O74" s="202">
        <f>+ENERO!O74+FEBRERO!O74+MARZO!O74+ABRIL!O74+MAYO!O74+JUNIO!O74+JULIO!O74+AGOSTO!O74+SEPTIEMBRE!O74+OCTUBRE!O74+NOVIEMBRE!O74+DICIEMBRE!O74</f>
        <v>0</v>
      </c>
      <c r="P74" s="202">
        <f>+ENERO!P74+FEBRERO!P74+MARZO!P74+ABRIL!P74+MAYO!P74+JUNIO!P74+JULIO!P74+AGOSTO!P74+SEPTIEMBRE!P74+OCTUBRE!P74+NOVIEMBRE!P74+DICIEMBRE!P74</f>
        <v>0</v>
      </c>
      <c r="Q74" s="202">
        <f>+ENERO!Q74+FEBRERO!Q74+MARZO!Q74+ABRIL!Q74+MAYO!Q74+JUNIO!Q74+JULIO!Q74+AGOSTO!Q74+SEPTIEMBRE!Q74+OCTUBRE!Q74+NOVIEMBRE!Q74+DICIEMBRE!Q74</f>
        <v>0</v>
      </c>
      <c r="R74" s="462"/>
      <c r="S74" s="1"/>
      <c r="T74" s="1"/>
      <c r="U74" s="1"/>
      <c r="V74" s="1"/>
      <c r="W74" s="1"/>
      <c r="X74" s="1"/>
      <c r="Y74" s="167">
        <v>0</v>
      </c>
      <c r="Z74" s="4"/>
      <c r="AA74" s="171"/>
    </row>
    <row r="75" spans="1:27" x14ac:dyDescent="0.25">
      <c r="A75" s="73" t="s">
        <v>103</v>
      </c>
      <c r="B75" s="74" t="s">
        <v>104</v>
      </c>
      <c r="C75" s="202">
        <f>+ENERO!C75+FEBRERO!C75+MARZO!C75+ABRIL!C75+MAYO!C75+JUNIO!C75+JULIO!C75+AGOSTO!C75+SEPTIEMBRE!C75+OCTUBRE!C75+NOVIEMBRE!C75+DICIEMBRE!C75</f>
        <v>12</v>
      </c>
      <c r="D75" s="202">
        <f>+ENERO!D75+FEBRERO!D75+MARZO!D75+ABRIL!D75+MAYO!D75+JUNIO!D75+JULIO!D75+AGOSTO!D75+SEPTIEMBRE!D75+OCTUBRE!D75+NOVIEMBRE!D75+DICIEMBRE!D75</f>
        <v>12</v>
      </c>
      <c r="E75" s="202">
        <f>+ENERO!E75+FEBRERO!E75+MARZO!E75+ABRIL!E75+MAYO!E75+JUNIO!E75+JULIO!E75+AGOSTO!E75+SEPTIEMBRE!E75+OCTUBRE!E75+NOVIEMBRE!E75+DICIEMBRE!E75</f>
        <v>13</v>
      </c>
      <c r="F75" s="202">
        <f>+ENERO!F75+FEBRERO!F75+MARZO!F75+ABRIL!F75+MAYO!F75+JUNIO!F75+JULIO!F75+AGOSTO!F75+SEPTIEMBRE!F75+OCTUBRE!F75+NOVIEMBRE!F75+DICIEMBRE!F75</f>
        <v>12</v>
      </c>
      <c r="G75" s="202">
        <f>+ENERO!G75+FEBRERO!G75+MARZO!G75+ABRIL!G75+MAYO!G75+JUNIO!G75+JULIO!G75+AGOSTO!G75+SEPTIEMBRE!G75+OCTUBRE!G75+NOVIEMBRE!G75+DICIEMBRE!G75</f>
        <v>1</v>
      </c>
      <c r="H75" s="202">
        <f>+ENERO!H75+FEBRERO!H75+MARZO!H75+ABRIL!H75+MAYO!H75+JUNIO!H75+JULIO!H75+AGOSTO!H75+SEPTIEMBRE!H75+OCTUBRE!H75+NOVIEMBRE!H75+DICIEMBRE!H75</f>
        <v>0</v>
      </c>
      <c r="I75" s="202">
        <f>+ENERO!I75+FEBRERO!I75+MARZO!I75+ABRIL!I75+MAYO!I75+JUNIO!I75+JULIO!I75+AGOSTO!I75+SEPTIEMBRE!I75+OCTUBRE!I75+NOVIEMBRE!I75+DICIEMBRE!I75</f>
        <v>0</v>
      </c>
      <c r="J75" s="202">
        <f>+ENERO!J75+FEBRERO!J75+MARZO!J75+ABRIL!J75+MAYO!J75+JUNIO!J75+JULIO!J75+AGOSTO!J75+SEPTIEMBRE!J75+OCTUBRE!J75+NOVIEMBRE!J75+DICIEMBRE!J75</f>
        <v>0</v>
      </c>
      <c r="K75" s="202">
        <f>+ENERO!K75+FEBRERO!K75+MARZO!K75+ABRIL!K75+MAYO!K75+JUNIO!K75+JULIO!K75+AGOSTO!K75+SEPTIEMBRE!K75+OCTUBRE!K75+NOVIEMBRE!K75+DICIEMBRE!K75</f>
        <v>0</v>
      </c>
      <c r="L75" s="202">
        <f>+ENERO!L75+FEBRERO!L75+MARZO!L75+ABRIL!L75+MAYO!L75+JUNIO!L75+JULIO!L75+AGOSTO!L75+SEPTIEMBRE!L75+OCTUBRE!L75+NOVIEMBRE!L75+DICIEMBRE!L75</f>
        <v>0</v>
      </c>
      <c r="M75" s="202">
        <f>+ENERO!M75+FEBRERO!M75+MARZO!M75+ABRIL!M75+MAYO!M75+JUNIO!M75+JULIO!M75+AGOSTO!M75+SEPTIEMBRE!M75+OCTUBRE!M75+NOVIEMBRE!M75+DICIEMBRE!M75</f>
        <v>11</v>
      </c>
      <c r="N75" s="202">
        <f>+ENERO!N75+FEBRERO!N75+MARZO!N75+ABRIL!N75+MAYO!N75+JUNIO!N75+JULIO!N75+AGOSTO!N75+SEPTIEMBRE!N75+OCTUBRE!N75+NOVIEMBRE!N75+DICIEMBRE!N75</f>
        <v>0</v>
      </c>
      <c r="O75" s="202">
        <f>+ENERO!O75+FEBRERO!O75+MARZO!O75+ABRIL!O75+MAYO!O75+JUNIO!O75+JULIO!O75+AGOSTO!O75+SEPTIEMBRE!O75+OCTUBRE!O75+NOVIEMBRE!O75+DICIEMBRE!O75</f>
        <v>0</v>
      </c>
      <c r="P75" s="202">
        <f>+ENERO!P75+FEBRERO!P75+MARZO!P75+ABRIL!P75+MAYO!P75+JUNIO!P75+JULIO!P75+AGOSTO!P75+SEPTIEMBRE!P75+OCTUBRE!P75+NOVIEMBRE!P75+DICIEMBRE!P75</f>
        <v>0</v>
      </c>
      <c r="Q75" s="202">
        <f>+ENERO!Q75+FEBRERO!Q75+MARZO!Q75+ABRIL!Q75+MAYO!Q75+JUNIO!Q75+JULIO!Q75+AGOSTO!Q75+SEPTIEMBRE!Q75+OCTUBRE!Q75+NOVIEMBRE!Q75+DICIEMBRE!Q75</f>
        <v>0</v>
      </c>
      <c r="R75" s="462"/>
      <c r="S75" s="1"/>
      <c r="T75" s="1"/>
      <c r="U75" s="1"/>
      <c r="V75" s="1"/>
      <c r="W75" s="1"/>
      <c r="X75" s="1"/>
      <c r="Y75" s="167">
        <v>0</v>
      </c>
      <c r="Z75" s="4"/>
      <c r="AA75" s="171"/>
    </row>
    <row r="76" spans="1:27" x14ac:dyDescent="0.25">
      <c r="A76" s="73" t="s">
        <v>105</v>
      </c>
      <c r="B76" s="74" t="s">
        <v>106</v>
      </c>
      <c r="C76" s="202">
        <f>+ENERO!C76+FEBRERO!C76+MARZO!C76+ABRIL!C76+MAYO!C76+JUNIO!C76+JULIO!C76+AGOSTO!C76+SEPTIEMBRE!C76+OCTUBRE!C76+NOVIEMBRE!C76+DICIEMBRE!C76</f>
        <v>725</v>
      </c>
      <c r="D76" s="202">
        <f>+ENERO!D76+FEBRERO!D76+MARZO!D76+ABRIL!D76+MAYO!D76+JUNIO!D76+JULIO!D76+AGOSTO!D76+SEPTIEMBRE!D76+OCTUBRE!D76+NOVIEMBRE!D76+DICIEMBRE!D76</f>
        <v>612</v>
      </c>
      <c r="E76" s="202">
        <f>+ENERO!E76+FEBRERO!E76+MARZO!E76+ABRIL!E76+MAYO!E76+JUNIO!E76+JULIO!E76+AGOSTO!E76+SEPTIEMBRE!E76+OCTUBRE!E76+NOVIEMBRE!E76+DICIEMBRE!E76</f>
        <v>691</v>
      </c>
      <c r="F76" s="202">
        <f>+ENERO!F76+FEBRERO!F76+MARZO!F76+ABRIL!F76+MAYO!F76+JUNIO!F76+JULIO!F76+AGOSTO!F76+SEPTIEMBRE!F76+OCTUBRE!F76+NOVIEMBRE!F76+DICIEMBRE!F76</f>
        <v>612</v>
      </c>
      <c r="G76" s="202">
        <f>+ENERO!G76+FEBRERO!G76+MARZO!G76+ABRIL!G76+MAYO!G76+JUNIO!G76+JULIO!G76+AGOSTO!G76+SEPTIEMBRE!G76+OCTUBRE!G76+NOVIEMBRE!G76+DICIEMBRE!G76</f>
        <v>79</v>
      </c>
      <c r="H76" s="202">
        <f>+ENERO!H76+FEBRERO!H76+MARZO!H76+ABRIL!H76+MAYO!H76+JUNIO!H76+JULIO!H76+AGOSTO!H76+SEPTIEMBRE!H76+OCTUBRE!H76+NOVIEMBRE!H76+DICIEMBRE!H76</f>
        <v>0</v>
      </c>
      <c r="I76" s="202">
        <f>+ENERO!I76+FEBRERO!I76+MARZO!I76+ABRIL!I76+MAYO!I76+JUNIO!I76+JULIO!I76+AGOSTO!I76+SEPTIEMBRE!I76+OCTUBRE!I76+NOVIEMBRE!I76+DICIEMBRE!I76</f>
        <v>123</v>
      </c>
      <c r="J76" s="202">
        <f>+ENERO!J76+FEBRERO!J76+MARZO!J76+ABRIL!J76+MAYO!J76+JUNIO!J76+JULIO!J76+AGOSTO!J76+SEPTIEMBRE!J76+OCTUBRE!J76+NOVIEMBRE!J76+DICIEMBRE!J76</f>
        <v>113</v>
      </c>
      <c r="K76" s="202">
        <f>+ENERO!K76+FEBRERO!K76+MARZO!K76+ABRIL!K76+MAYO!K76+JUNIO!K76+JULIO!K76+AGOSTO!K76+SEPTIEMBRE!K76+OCTUBRE!K76+NOVIEMBRE!K76+DICIEMBRE!K76</f>
        <v>10</v>
      </c>
      <c r="L76" s="202">
        <f>+ENERO!L76+FEBRERO!L76+MARZO!L76+ABRIL!L76+MAYO!L76+JUNIO!L76+JULIO!L76+AGOSTO!L76+SEPTIEMBRE!L76+OCTUBRE!L76+NOVIEMBRE!L76+DICIEMBRE!L76</f>
        <v>0</v>
      </c>
      <c r="M76" s="202">
        <f>+ENERO!M76+FEBRERO!M76+MARZO!M76+ABRIL!M76+MAYO!M76+JUNIO!M76+JULIO!M76+AGOSTO!M76+SEPTIEMBRE!M76+OCTUBRE!M76+NOVIEMBRE!M76+DICIEMBRE!M76</f>
        <v>0</v>
      </c>
      <c r="N76" s="202">
        <f>+ENERO!N76+FEBRERO!N76+MARZO!N76+ABRIL!N76+MAYO!N76+JUNIO!N76+JULIO!N76+AGOSTO!N76+SEPTIEMBRE!N76+OCTUBRE!N76+NOVIEMBRE!N76+DICIEMBRE!N76</f>
        <v>0</v>
      </c>
      <c r="O76" s="202">
        <f>+ENERO!O76+FEBRERO!O76+MARZO!O76+ABRIL!O76+MAYO!O76+JUNIO!O76+JULIO!O76+AGOSTO!O76+SEPTIEMBRE!O76+OCTUBRE!O76+NOVIEMBRE!O76+DICIEMBRE!O76</f>
        <v>0</v>
      </c>
      <c r="P76" s="202">
        <f>+ENERO!P76+FEBRERO!P76+MARZO!P76+ABRIL!P76+MAYO!P76+JUNIO!P76+JULIO!P76+AGOSTO!P76+SEPTIEMBRE!P76+OCTUBRE!P76+NOVIEMBRE!P76+DICIEMBRE!P76</f>
        <v>0</v>
      </c>
      <c r="Q76" s="202">
        <f>+ENERO!Q76+FEBRERO!Q76+MARZO!Q76+ABRIL!Q76+MAYO!Q76+JUNIO!Q76+JULIO!Q76+AGOSTO!Q76+SEPTIEMBRE!Q76+OCTUBRE!Q76+NOVIEMBRE!Q76+DICIEMBRE!Q76</f>
        <v>0</v>
      </c>
      <c r="R76" s="462"/>
      <c r="S76" s="1"/>
      <c r="T76" s="1"/>
      <c r="U76" s="1"/>
      <c r="V76" s="1"/>
      <c r="W76" s="1"/>
      <c r="X76" s="1"/>
      <c r="Y76" s="167">
        <v>0</v>
      </c>
      <c r="Z76" s="4"/>
      <c r="AA76" s="171"/>
    </row>
    <row r="77" spans="1:27" x14ac:dyDescent="0.25">
      <c r="A77" s="73" t="s">
        <v>107</v>
      </c>
      <c r="B77" s="74" t="s">
        <v>108</v>
      </c>
      <c r="C77" s="202">
        <f>+ENERO!C77+FEBRERO!C77+MARZO!C77+ABRIL!C77+MAYO!C77+JUNIO!C77+JULIO!C77+AGOSTO!C77+SEPTIEMBRE!C77+OCTUBRE!C77+NOVIEMBRE!C77+DICIEMBRE!C77</f>
        <v>44</v>
      </c>
      <c r="D77" s="202">
        <f>+ENERO!D77+FEBRERO!D77+MARZO!D77+ABRIL!D77+MAYO!D77+JUNIO!D77+JULIO!D77+AGOSTO!D77+SEPTIEMBRE!D77+OCTUBRE!D77+NOVIEMBRE!D77+DICIEMBRE!D77</f>
        <v>37</v>
      </c>
      <c r="E77" s="202">
        <f>+ENERO!E77+FEBRERO!E77+MARZO!E77+ABRIL!E77+MAYO!E77+JUNIO!E77+JULIO!E77+AGOSTO!E77+SEPTIEMBRE!E77+OCTUBRE!E77+NOVIEMBRE!E77+DICIEMBRE!E77</f>
        <v>37</v>
      </c>
      <c r="F77" s="202">
        <f>+ENERO!F77+FEBRERO!F77+MARZO!F77+ABRIL!F77+MAYO!F77+JUNIO!F77+JULIO!F77+AGOSTO!F77+SEPTIEMBRE!F77+OCTUBRE!F77+NOVIEMBRE!F77+DICIEMBRE!F77</f>
        <v>37</v>
      </c>
      <c r="G77" s="202">
        <f>+ENERO!G77+FEBRERO!G77+MARZO!G77+ABRIL!G77+MAYO!G77+JUNIO!G77+JULIO!G77+AGOSTO!G77+SEPTIEMBRE!G77+OCTUBRE!G77+NOVIEMBRE!G77+DICIEMBRE!G77</f>
        <v>0</v>
      </c>
      <c r="H77" s="202">
        <f>+ENERO!H77+FEBRERO!H77+MARZO!H77+ABRIL!H77+MAYO!H77+JUNIO!H77+JULIO!H77+AGOSTO!H77+SEPTIEMBRE!H77+OCTUBRE!H77+NOVIEMBRE!H77+DICIEMBRE!H77</f>
        <v>0</v>
      </c>
      <c r="I77" s="202">
        <f>+ENERO!I77+FEBRERO!I77+MARZO!I77+ABRIL!I77+MAYO!I77+JUNIO!I77+JULIO!I77+AGOSTO!I77+SEPTIEMBRE!I77+OCTUBRE!I77+NOVIEMBRE!I77+DICIEMBRE!I77</f>
        <v>7</v>
      </c>
      <c r="J77" s="202">
        <f>+ENERO!J77+FEBRERO!J77+MARZO!J77+ABRIL!J77+MAYO!J77+JUNIO!J77+JULIO!J77+AGOSTO!J77+SEPTIEMBRE!J77+OCTUBRE!J77+NOVIEMBRE!J77+DICIEMBRE!J77</f>
        <v>7</v>
      </c>
      <c r="K77" s="202">
        <f>+ENERO!K77+FEBRERO!K77+MARZO!K77+ABRIL!K77+MAYO!K77+JUNIO!K77+JULIO!K77+AGOSTO!K77+SEPTIEMBRE!K77+OCTUBRE!K77+NOVIEMBRE!K77+DICIEMBRE!K77</f>
        <v>0</v>
      </c>
      <c r="L77" s="202">
        <f>+ENERO!L77+FEBRERO!L77+MARZO!L77+ABRIL!L77+MAYO!L77+JUNIO!L77+JULIO!L77+AGOSTO!L77+SEPTIEMBRE!L77+OCTUBRE!L77+NOVIEMBRE!L77+DICIEMBRE!L77</f>
        <v>0</v>
      </c>
      <c r="M77" s="202">
        <f>+ENERO!M77+FEBRERO!M77+MARZO!M77+ABRIL!M77+MAYO!M77+JUNIO!M77+JULIO!M77+AGOSTO!M77+SEPTIEMBRE!M77+OCTUBRE!M77+NOVIEMBRE!M77+DICIEMBRE!M77</f>
        <v>26</v>
      </c>
      <c r="N77" s="202">
        <f>+ENERO!N77+FEBRERO!N77+MARZO!N77+ABRIL!N77+MAYO!N77+JUNIO!N77+JULIO!N77+AGOSTO!N77+SEPTIEMBRE!N77+OCTUBRE!N77+NOVIEMBRE!N77+DICIEMBRE!N77</f>
        <v>0</v>
      </c>
      <c r="O77" s="202">
        <f>+ENERO!O77+FEBRERO!O77+MARZO!O77+ABRIL!O77+MAYO!O77+JUNIO!O77+JULIO!O77+AGOSTO!O77+SEPTIEMBRE!O77+OCTUBRE!O77+NOVIEMBRE!O77+DICIEMBRE!O77</f>
        <v>0</v>
      </c>
      <c r="P77" s="202">
        <f>+ENERO!P77+FEBRERO!P77+MARZO!P77+ABRIL!P77+MAYO!P77+JUNIO!P77+JULIO!P77+AGOSTO!P77+SEPTIEMBRE!P77+OCTUBRE!P77+NOVIEMBRE!P77+DICIEMBRE!P77</f>
        <v>0</v>
      </c>
      <c r="Q77" s="202">
        <f>+ENERO!Q77+FEBRERO!Q77+MARZO!Q77+ABRIL!Q77+MAYO!Q77+JUNIO!Q77+JULIO!Q77+AGOSTO!Q77+SEPTIEMBRE!Q77+OCTUBRE!Q77+NOVIEMBRE!Q77+DICIEMBRE!Q77</f>
        <v>0</v>
      </c>
      <c r="R77" s="462"/>
      <c r="S77" s="1"/>
      <c r="T77" s="1"/>
      <c r="U77" s="1"/>
      <c r="V77" s="1"/>
      <c r="W77" s="1"/>
      <c r="X77" s="1"/>
      <c r="Y77" s="167">
        <v>0</v>
      </c>
      <c r="Z77" s="4"/>
      <c r="AA77" s="171"/>
    </row>
    <row r="78" spans="1:27" x14ac:dyDescent="0.25">
      <c r="A78" s="73" t="s">
        <v>109</v>
      </c>
      <c r="B78" s="74" t="s">
        <v>110</v>
      </c>
      <c r="C78" s="202">
        <f>+ENERO!C78+FEBRERO!C78+MARZO!C78+ABRIL!C78+MAYO!C78+JUNIO!C78+JULIO!C78+AGOSTO!C78+SEPTIEMBRE!C78+OCTUBRE!C78+NOVIEMBRE!C78+DICIEMBRE!C78</f>
        <v>179</v>
      </c>
      <c r="D78" s="202">
        <f>+ENERO!D78+FEBRERO!D78+MARZO!D78+ABRIL!D78+MAYO!D78+JUNIO!D78+JULIO!D78+AGOSTO!D78+SEPTIEMBRE!D78+OCTUBRE!D78+NOVIEMBRE!D78+DICIEMBRE!D78</f>
        <v>88</v>
      </c>
      <c r="E78" s="202">
        <f>+ENERO!E78+FEBRERO!E78+MARZO!E78+ABRIL!E78+MAYO!E78+JUNIO!E78+JULIO!E78+AGOSTO!E78+SEPTIEMBRE!E78+OCTUBRE!E78+NOVIEMBRE!E78+DICIEMBRE!E78</f>
        <v>97</v>
      </c>
      <c r="F78" s="202">
        <f>+ENERO!F78+FEBRERO!F78+MARZO!F78+ABRIL!F78+MAYO!F78+JUNIO!F78+JULIO!F78+AGOSTO!F78+SEPTIEMBRE!F78+OCTUBRE!F78+NOVIEMBRE!F78+DICIEMBRE!F78</f>
        <v>88</v>
      </c>
      <c r="G78" s="202">
        <f>+ENERO!G78+FEBRERO!G78+MARZO!G78+ABRIL!G78+MAYO!G78+JUNIO!G78+JULIO!G78+AGOSTO!G78+SEPTIEMBRE!G78+OCTUBRE!G78+NOVIEMBRE!G78+DICIEMBRE!G78</f>
        <v>9</v>
      </c>
      <c r="H78" s="202">
        <f>+ENERO!H78+FEBRERO!H78+MARZO!H78+ABRIL!H78+MAYO!H78+JUNIO!H78+JULIO!H78+AGOSTO!H78+SEPTIEMBRE!H78+OCTUBRE!H78+NOVIEMBRE!H78+DICIEMBRE!H78</f>
        <v>0</v>
      </c>
      <c r="I78" s="202">
        <f>+ENERO!I78+FEBRERO!I78+MARZO!I78+ABRIL!I78+MAYO!I78+JUNIO!I78+JULIO!I78+AGOSTO!I78+SEPTIEMBRE!I78+OCTUBRE!I78+NOVIEMBRE!I78+DICIEMBRE!I78</f>
        <v>94</v>
      </c>
      <c r="J78" s="202">
        <f>+ENERO!J78+FEBRERO!J78+MARZO!J78+ABRIL!J78+MAYO!J78+JUNIO!J78+JULIO!J78+AGOSTO!J78+SEPTIEMBRE!J78+OCTUBRE!J78+NOVIEMBRE!J78+DICIEMBRE!J78</f>
        <v>91</v>
      </c>
      <c r="K78" s="202">
        <f>+ENERO!K78+FEBRERO!K78+MARZO!K78+ABRIL!K78+MAYO!K78+JUNIO!K78+JULIO!K78+AGOSTO!K78+SEPTIEMBRE!K78+OCTUBRE!K78+NOVIEMBRE!K78+DICIEMBRE!K78</f>
        <v>3</v>
      </c>
      <c r="L78" s="202">
        <f>+ENERO!L78+FEBRERO!L78+MARZO!L78+ABRIL!L78+MAYO!L78+JUNIO!L78+JULIO!L78+AGOSTO!L78+SEPTIEMBRE!L78+OCTUBRE!L78+NOVIEMBRE!L78+DICIEMBRE!L78</f>
        <v>0</v>
      </c>
      <c r="M78" s="202">
        <f>+ENERO!M78+FEBRERO!M78+MARZO!M78+ABRIL!M78+MAYO!M78+JUNIO!M78+JULIO!M78+AGOSTO!M78+SEPTIEMBRE!M78+OCTUBRE!M78+NOVIEMBRE!M78+DICIEMBRE!M78</f>
        <v>0</v>
      </c>
      <c r="N78" s="202">
        <f>+ENERO!N78+FEBRERO!N78+MARZO!N78+ABRIL!N78+MAYO!N78+JUNIO!N78+JULIO!N78+AGOSTO!N78+SEPTIEMBRE!N78+OCTUBRE!N78+NOVIEMBRE!N78+DICIEMBRE!N78</f>
        <v>0</v>
      </c>
      <c r="O78" s="202">
        <f>+ENERO!O78+FEBRERO!O78+MARZO!O78+ABRIL!O78+MAYO!O78+JUNIO!O78+JULIO!O78+AGOSTO!O78+SEPTIEMBRE!O78+OCTUBRE!O78+NOVIEMBRE!O78+DICIEMBRE!O78</f>
        <v>0</v>
      </c>
      <c r="P78" s="202">
        <f>+ENERO!P78+FEBRERO!P78+MARZO!P78+ABRIL!P78+MAYO!P78+JUNIO!P78+JULIO!P78+AGOSTO!P78+SEPTIEMBRE!P78+OCTUBRE!P78+NOVIEMBRE!P78+DICIEMBRE!P78</f>
        <v>0</v>
      </c>
      <c r="Q78" s="202">
        <f>+ENERO!Q78+FEBRERO!Q78+MARZO!Q78+ABRIL!Q78+MAYO!Q78+JUNIO!Q78+JULIO!Q78+AGOSTO!Q78+SEPTIEMBRE!Q78+OCTUBRE!Q78+NOVIEMBRE!Q78+DICIEMBRE!Q78</f>
        <v>0</v>
      </c>
      <c r="R78" s="462"/>
      <c r="S78" s="1"/>
      <c r="T78" s="1"/>
      <c r="U78" s="1"/>
      <c r="V78" s="1"/>
      <c r="W78" s="1"/>
      <c r="X78" s="1"/>
      <c r="Y78" s="167">
        <v>0</v>
      </c>
      <c r="Z78" s="4"/>
      <c r="AA78" s="171"/>
    </row>
    <row r="79" spans="1:27" x14ac:dyDescent="0.25">
      <c r="A79" s="73" t="s">
        <v>111</v>
      </c>
      <c r="B79" s="74" t="s">
        <v>112</v>
      </c>
      <c r="C79" s="202">
        <f>+ENERO!C79+FEBRERO!C79+MARZO!C79+ABRIL!C79+MAYO!C79+JUNIO!C79+JULIO!C79+AGOSTO!C79+SEPTIEMBRE!C79+OCTUBRE!C79+NOVIEMBRE!C79+DICIEMBRE!C79</f>
        <v>43</v>
      </c>
      <c r="D79" s="202">
        <f>+ENERO!D79+FEBRERO!D79+MARZO!D79+ABRIL!D79+MAYO!D79+JUNIO!D79+JULIO!D79+AGOSTO!D79+SEPTIEMBRE!D79+OCTUBRE!D79+NOVIEMBRE!D79+DICIEMBRE!D79</f>
        <v>38</v>
      </c>
      <c r="E79" s="202">
        <f>+ENERO!E79+FEBRERO!E79+MARZO!E79+ABRIL!E79+MAYO!E79+JUNIO!E79+JULIO!E79+AGOSTO!E79+SEPTIEMBRE!E79+OCTUBRE!E79+NOVIEMBRE!E79+DICIEMBRE!E79</f>
        <v>41</v>
      </c>
      <c r="F79" s="202">
        <f>+ENERO!F79+FEBRERO!F79+MARZO!F79+ABRIL!F79+MAYO!F79+JUNIO!F79+JULIO!F79+AGOSTO!F79+SEPTIEMBRE!F79+OCTUBRE!F79+NOVIEMBRE!F79+DICIEMBRE!F79</f>
        <v>38</v>
      </c>
      <c r="G79" s="202">
        <f>+ENERO!G79+FEBRERO!G79+MARZO!G79+ABRIL!G79+MAYO!G79+JUNIO!G79+JULIO!G79+AGOSTO!G79+SEPTIEMBRE!G79+OCTUBRE!G79+NOVIEMBRE!G79+DICIEMBRE!G79</f>
        <v>3</v>
      </c>
      <c r="H79" s="202">
        <f>+ENERO!H79+FEBRERO!H79+MARZO!H79+ABRIL!H79+MAYO!H79+JUNIO!H79+JULIO!H79+AGOSTO!H79+SEPTIEMBRE!H79+OCTUBRE!H79+NOVIEMBRE!H79+DICIEMBRE!H79</f>
        <v>0</v>
      </c>
      <c r="I79" s="202">
        <f>+ENERO!I79+FEBRERO!I79+MARZO!I79+ABRIL!I79+MAYO!I79+JUNIO!I79+JULIO!I79+AGOSTO!I79+SEPTIEMBRE!I79+OCTUBRE!I79+NOVIEMBRE!I79+DICIEMBRE!I79</f>
        <v>5</v>
      </c>
      <c r="J79" s="202">
        <f>+ENERO!J79+FEBRERO!J79+MARZO!J79+ABRIL!J79+MAYO!J79+JUNIO!J79+JULIO!J79+AGOSTO!J79+SEPTIEMBRE!J79+OCTUBRE!J79+NOVIEMBRE!J79+DICIEMBRE!J79</f>
        <v>5</v>
      </c>
      <c r="K79" s="202">
        <f>+ENERO!K79+FEBRERO!K79+MARZO!K79+ABRIL!K79+MAYO!K79+JUNIO!K79+JULIO!K79+AGOSTO!K79+SEPTIEMBRE!K79+OCTUBRE!K79+NOVIEMBRE!K79+DICIEMBRE!K79</f>
        <v>0</v>
      </c>
      <c r="L79" s="202">
        <f>+ENERO!L79+FEBRERO!L79+MARZO!L79+ABRIL!L79+MAYO!L79+JUNIO!L79+JULIO!L79+AGOSTO!L79+SEPTIEMBRE!L79+OCTUBRE!L79+NOVIEMBRE!L79+DICIEMBRE!L79</f>
        <v>0</v>
      </c>
      <c r="M79" s="202">
        <f>+ENERO!M79+FEBRERO!M79+MARZO!M79+ABRIL!M79+MAYO!M79+JUNIO!M79+JULIO!M79+AGOSTO!M79+SEPTIEMBRE!M79+OCTUBRE!M79+NOVIEMBRE!M79+DICIEMBRE!M79</f>
        <v>5</v>
      </c>
      <c r="N79" s="202">
        <f>+ENERO!N79+FEBRERO!N79+MARZO!N79+ABRIL!N79+MAYO!N79+JUNIO!N79+JULIO!N79+AGOSTO!N79+SEPTIEMBRE!N79+OCTUBRE!N79+NOVIEMBRE!N79+DICIEMBRE!N79</f>
        <v>0</v>
      </c>
      <c r="O79" s="202">
        <f>+ENERO!O79+FEBRERO!O79+MARZO!O79+ABRIL!O79+MAYO!O79+JUNIO!O79+JULIO!O79+AGOSTO!O79+SEPTIEMBRE!O79+OCTUBRE!O79+NOVIEMBRE!O79+DICIEMBRE!O79</f>
        <v>0</v>
      </c>
      <c r="P79" s="202">
        <f>+ENERO!P79+FEBRERO!P79+MARZO!P79+ABRIL!P79+MAYO!P79+JUNIO!P79+JULIO!P79+AGOSTO!P79+SEPTIEMBRE!P79+OCTUBRE!P79+NOVIEMBRE!P79+DICIEMBRE!P79</f>
        <v>0</v>
      </c>
      <c r="Q79" s="202">
        <f>+ENERO!Q79+FEBRERO!Q79+MARZO!Q79+ABRIL!Q79+MAYO!Q79+JUNIO!Q79+JULIO!Q79+AGOSTO!Q79+SEPTIEMBRE!Q79+OCTUBRE!Q79+NOVIEMBRE!Q79+DICIEMBRE!Q79</f>
        <v>0</v>
      </c>
      <c r="R79" s="462"/>
      <c r="S79" s="1"/>
      <c r="T79" s="1"/>
      <c r="U79" s="1"/>
      <c r="V79" s="1"/>
      <c r="W79" s="1"/>
      <c r="X79" s="1"/>
      <c r="Y79" s="167">
        <v>0</v>
      </c>
      <c r="Z79" s="4"/>
      <c r="AA79" s="171"/>
    </row>
    <row r="80" spans="1:27" x14ac:dyDescent="0.25">
      <c r="A80" s="73" t="s">
        <v>113</v>
      </c>
      <c r="B80" s="74" t="s">
        <v>114</v>
      </c>
      <c r="C80" s="202">
        <f>+ENERO!C80+FEBRERO!C80+MARZO!C80+ABRIL!C80+MAYO!C80+JUNIO!C80+JULIO!C80+AGOSTO!C80+SEPTIEMBRE!C80+OCTUBRE!C80+NOVIEMBRE!C80+DICIEMBRE!C80</f>
        <v>235</v>
      </c>
      <c r="D80" s="202">
        <f>+ENERO!D80+FEBRERO!D80+MARZO!D80+ABRIL!D80+MAYO!D80+JUNIO!D80+JULIO!D80+AGOSTO!D80+SEPTIEMBRE!D80+OCTUBRE!D80+NOVIEMBRE!D80+DICIEMBRE!D80</f>
        <v>146</v>
      </c>
      <c r="E80" s="202">
        <f>+ENERO!E80+FEBRERO!E80+MARZO!E80+ABRIL!E80+MAYO!E80+JUNIO!E80+JULIO!E80+AGOSTO!E80+SEPTIEMBRE!E80+OCTUBRE!E80+NOVIEMBRE!E80+DICIEMBRE!E80</f>
        <v>170</v>
      </c>
      <c r="F80" s="202">
        <f>+ENERO!F80+FEBRERO!F80+MARZO!F80+ABRIL!F80+MAYO!F80+JUNIO!F80+JULIO!F80+AGOSTO!F80+SEPTIEMBRE!F80+OCTUBRE!F80+NOVIEMBRE!F80+DICIEMBRE!F80</f>
        <v>146</v>
      </c>
      <c r="G80" s="202">
        <f>+ENERO!G80+FEBRERO!G80+MARZO!G80+ABRIL!G80+MAYO!G80+JUNIO!G80+JULIO!G80+AGOSTO!G80+SEPTIEMBRE!G80+OCTUBRE!G80+NOVIEMBRE!G80+DICIEMBRE!G80</f>
        <v>24</v>
      </c>
      <c r="H80" s="202">
        <f>+ENERO!H80+FEBRERO!H80+MARZO!H80+ABRIL!H80+MAYO!H80+JUNIO!H80+JULIO!H80+AGOSTO!H80+SEPTIEMBRE!H80+OCTUBRE!H80+NOVIEMBRE!H80+DICIEMBRE!H80</f>
        <v>0</v>
      </c>
      <c r="I80" s="202">
        <f>+ENERO!I80+FEBRERO!I80+MARZO!I80+ABRIL!I80+MAYO!I80+JUNIO!I80+JULIO!I80+AGOSTO!I80+SEPTIEMBRE!I80+OCTUBRE!I80+NOVIEMBRE!I80+DICIEMBRE!I80</f>
        <v>93</v>
      </c>
      <c r="J80" s="202">
        <f>+ENERO!J80+FEBRERO!J80+MARZO!J80+ABRIL!J80+MAYO!J80+JUNIO!J80+JULIO!J80+AGOSTO!J80+SEPTIEMBRE!J80+OCTUBRE!J80+NOVIEMBRE!J80+DICIEMBRE!J80</f>
        <v>89</v>
      </c>
      <c r="K80" s="202">
        <f>+ENERO!K80+FEBRERO!K80+MARZO!K80+ABRIL!K80+MAYO!K80+JUNIO!K80+JULIO!K80+AGOSTO!K80+SEPTIEMBRE!K80+OCTUBRE!K80+NOVIEMBRE!K80+DICIEMBRE!K80</f>
        <v>4</v>
      </c>
      <c r="L80" s="202">
        <f>+ENERO!L80+FEBRERO!L80+MARZO!L80+ABRIL!L80+MAYO!L80+JUNIO!L80+JULIO!L80+AGOSTO!L80+SEPTIEMBRE!L80+OCTUBRE!L80+NOVIEMBRE!L80+DICIEMBRE!L80</f>
        <v>0</v>
      </c>
      <c r="M80" s="202">
        <f>+ENERO!M80+FEBRERO!M80+MARZO!M80+ABRIL!M80+MAYO!M80+JUNIO!M80+JULIO!M80+AGOSTO!M80+SEPTIEMBRE!M80+OCTUBRE!M80+NOVIEMBRE!M80+DICIEMBRE!M80</f>
        <v>7</v>
      </c>
      <c r="N80" s="202">
        <f>+ENERO!N80+FEBRERO!N80+MARZO!N80+ABRIL!N80+MAYO!N80+JUNIO!N80+JULIO!N80+AGOSTO!N80+SEPTIEMBRE!N80+OCTUBRE!N80+NOVIEMBRE!N80+DICIEMBRE!N80</f>
        <v>0</v>
      </c>
      <c r="O80" s="202">
        <f>+ENERO!O80+FEBRERO!O80+MARZO!O80+ABRIL!O80+MAYO!O80+JUNIO!O80+JULIO!O80+AGOSTO!O80+SEPTIEMBRE!O80+OCTUBRE!O80+NOVIEMBRE!O80+DICIEMBRE!O80</f>
        <v>0</v>
      </c>
      <c r="P80" s="202">
        <f>+ENERO!P80+FEBRERO!P80+MARZO!P80+ABRIL!P80+MAYO!P80+JUNIO!P80+JULIO!P80+AGOSTO!P80+SEPTIEMBRE!P80+OCTUBRE!P80+NOVIEMBRE!P80+DICIEMBRE!P80</f>
        <v>0</v>
      </c>
      <c r="Q80" s="202">
        <f>+ENERO!Q80+FEBRERO!Q80+MARZO!Q80+ABRIL!Q80+MAYO!Q80+JUNIO!Q80+JULIO!Q80+AGOSTO!Q80+SEPTIEMBRE!Q80+OCTUBRE!Q80+NOVIEMBRE!Q80+DICIEMBRE!Q80</f>
        <v>0</v>
      </c>
      <c r="R80" s="462"/>
      <c r="S80" s="1"/>
      <c r="T80" s="1"/>
      <c r="U80" s="1"/>
      <c r="V80" s="1"/>
      <c r="W80" s="1"/>
      <c r="X80" s="1"/>
      <c r="Y80" s="167">
        <v>0</v>
      </c>
      <c r="Z80" s="4"/>
      <c r="AA80" s="171"/>
    </row>
    <row r="81" spans="1:27" x14ac:dyDescent="0.25">
      <c r="A81" s="73" t="s">
        <v>115</v>
      </c>
      <c r="B81" s="74" t="s">
        <v>116</v>
      </c>
      <c r="C81" s="202">
        <f>+ENERO!C81+FEBRERO!C81+MARZO!C81+ABRIL!C81+MAYO!C81+JUNIO!C81+JULIO!C81+AGOSTO!C81+SEPTIEMBRE!C81+OCTUBRE!C81+NOVIEMBRE!C81+DICIEMBRE!C81</f>
        <v>497</v>
      </c>
      <c r="D81" s="202">
        <f>+ENERO!D81+FEBRERO!D81+MARZO!D81+ABRIL!D81+MAYO!D81+JUNIO!D81+JULIO!D81+AGOSTO!D81+SEPTIEMBRE!D81+OCTUBRE!D81+NOVIEMBRE!D81+DICIEMBRE!D81</f>
        <v>238</v>
      </c>
      <c r="E81" s="202">
        <f>+ENERO!E81+FEBRERO!E81+MARZO!E81+ABRIL!E81+MAYO!E81+JUNIO!E81+JULIO!E81+AGOSTO!E81+SEPTIEMBRE!E81+OCTUBRE!E81+NOVIEMBRE!E81+DICIEMBRE!E81</f>
        <v>242</v>
      </c>
      <c r="F81" s="202">
        <f>+ENERO!F81+FEBRERO!F81+MARZO!F81+ABRIL!F81+MAYO!F81+JUNIO!F81+JULIO!F81+AGOSTO!F81+SEPTIEMBRE!F81+OCTUBRE!F81+NOVIEMBRE!F81+DICIEMBRE!F81</f>
        <v>238</v>
      </c>
      <c r="G81" s="202">
        <f>+ENERO!G81+FEBRERO!G81+MARZO!G81+ABRIL!G81+MAYO!G81+JUNIO!G81+JULIO!G81+AGOSTO!G81+SEPTIEMBRE!G81+OCTUBRE!G81+NOVIEMBRE!G81+DICIEMBRE!G81</f>
        <v>4</v>
      </c>
      <c r="H81" s="202">
        <f>+ENERO!H81+FEBRERO!H81+MARZO!H81+ABRIL!H81+MAYO!H81+JUNIO!H81+JULIO!H81+AGOSTO!H81+SEPTIEMBRE!H81+OCTUBRE!H81+NOVIEMBRE!H81+DICIEMBRE!H81</f>
        <v>0</v>
      </c>
      <c r="I81" s="202">
        <f>+ENERO!I81+FEBRERO!I81+MARZO!I81+ABRIL!I81+MAYO!I81+JUNIO!I81+JULIO!I81+AGOSTO!I81+SEPTIEMBRE!I81+OCTUBRE!I81+NOVIEMBRE!I81+DICIEMBRE!I81</f>
        <v>260</v>
      </c>
      <c r="J81" s="202">
        <f>+ENERO!J81+FEBRERO!J81+MARZO!J81+ABRIL!J81+MAYO!J81+JUNIO!J81+JULIO!J81+AGOSTO!J81+SEPTIEMBRE!J81+OCTUBRE!J81+NOVIEMBRE!J81+DICIEMBRE!J81</f>
        <v>259</v>
      </c>
      <c r="K81" s="202">
        <f>+ENERO!K81+FEBRERO!K81+MARZO!K81+ABRIL!K81+MAYO!K81+JUNIO!K81+JULIO!K81+AGOSTO!K81+SEPTIEMBRE!K81+OCTUBRE!K81+NOVIEMBRE!K81+DICIEMBRE!K81</f>
        <v>1</v>
      </c>
      <c r="L81" s="202">
        <f>+ENERO!L81+FEBRERO!L81+MARZO!L81+ABRIL!L81+MAYO!L81+JUNIO!L81+JULIO!L81+AGOSTO!L81+SEPTIEMBRE!L81+OCTUBRE!L81+NOVIEMBRE!L81+DICIEMBRE!L81</f>
        <v>0</v>
      </c>
      <c r="M81" s="202">
        <f>+ENERO!M81+FEBRERO!M81+MARZO!M81+ABRIL!M81+MAYO!M81+JUNIO!M81+JULIO!M81+AGOSTO!M81+SEPTIEMBRE!M81+OCTUBRE!M81+NOVIEMBRE!M81+DICIEMBRE!M81</f>
        <v>0</v>
      </c>
      <c r="N81" s="202">
        <f>+ENERO!N81+FEBRERO!N81+MARZO!N81+ABRIL!N81+MAYO!N81+JUNIO!N81+JULIO!N81+AGOSTO!N81+SEPTIEMBRE!N81+OCTUBRE!N81+NOVIEMBRE!N81+DICIEMBRE!N81</f>
        <v>0</v>
      </c>
      <c r="O81" s="202">
        <f>+ENERO!O81+FEBRERO!O81+MARZO!O81+ABRIL!O81+MAYO!O81+JUNIO!O81+JULIO!O81+AGOSTO!O81+SEPTIEMBRE!O81+OCTUBRE!O81+NOVIEMBRE!O81+DICIEMBRE!O81</f>
        <v>0</v>
      </c>
      <c r="P81" s="202">
        <f>+ENERO!P81+FEBRERO!P81+MARZO!P81+ABRIL!P81+MAYO!P81+JUNIO!P81+JULIO!P81+AGOSTO!P81+SEPTIEMBRE!P81+OCTUBRE!P81+NOVIEMBRE!P81+DICIEMBRE!P81</f>
        <v>0</v>
      </c>
      <c r="Q81" s="202">
        <f>+ENERO!Q81+FEBRERO!Q81+MARZO!Q81+ABRIL!Q81+MAYO!Q81+JUNIO!Q81+JULIO!Q81+AGOSTO!Q81+SEPTIEMBRE!Q81+OCTUBRE!Q81+NOVIEMBRE!Q81+DICIEMBRE!Q81</f>
        <v>0</v>
      </c>
      <c r="R81" s="462"/>
      <c r="S81" s="1"/>
      <c r="T81" s="1"/>
      <c r="U81" s="1"/>
      <c r="V81" s="1"/>
      <c r="W81" s="1"/>
      <c r="X81" s="1"/>
      <c r="Y81" s="167">
        <v>0</v>
      </c>
      <c r="Z81" s="4"/>
      <c r="AA81" s="171"/>
    </row>
    <row r="82" spans="1:27" x14ac:dyDescent="0.25">
      <c r="A82" s="464" t="s">
        <v>117</v>
      </c>
      <c r="B82" s="74" t="s">
        <v>118</v>
      </c>
      <c r="C82" s="202">
        <f>+ENERO!C82+FEBRERO!C82+MARZO!C82+ABRIL!C82+MAYO!C82+JUNIO!C82+JULIO!C82+AGOSTO!C82+SEPTIEMBRE!C82+OCTUBRE!C82+NOVIEMBRE!C82+DICIEMBRE!C82</f>
        <v>222</v>
      </c>
      <c r="D82" s="202">
        <f>+ENERO!D82+FEBRERO!D82+MARZO!D82+ABRIL!D82+MAYO!D82+JUNIO!D82+JULIO!D82+AGOSTO!D82+SEPTIEMBRE!D82+OCTUBRE!D82+NOVIEMBRE!D82+DICIEMBRE!D82</f>
        <v>181</v>
      </c>
      <c r="E82" s="202">
        <f>+ENERO!E82+FEBRERO!E82+MARZO!E82+ABRIL!E82+MAYO!E82+JUNIO!E82+JULIO!E82+AGOSTO!E82+SEPTIEMBRE!E82+OCTUBRE!E82+NOVIEMBRE!E82+DICIEMBRE!E82</f>
        <v>185</v>
      </c>
      <c r="F82" s="202">
        <f>+ENERO!F82+FEBRERO!F82+MARZO!F82+ABRIL!F82+MAYO!F82+JUNIO!F82+JULIO!F82+AGOSTO!F82+SEPTIEMBRE!F82+OCTUBRE!F82+NOVIEMBRE!F82+DICIEMBRE!F82</f>
        <v>181</v>
      </c>
      <c r="G82" s="202">
        <f>+ENERO!G82+FEBRERO!G82+MARZO!G82+ABRIL!G82+MAYO!G82+JUNIO!G82+JULIO!G82+AGOSTO!G82+SEPTIEMBRE!G82+OCTUBRE!G82+NOVIEMBRE!G82+DICIEMBRE!G82</f>
        <v>4</v>
      </c>
      <c r="H82" s="202">
        <f>+ENERO!H82+FEBRERO!H82+MARZO!H82+ABRIL!H82+MAYO!H82+JUNIO!H82+JULIO!H82+AGOSTO!H82+SEPTIEMBRE!H82+OCTUBRE!H82+NOVIEMBRE!H82+DICIEMBRE!H82</f>
        <v>0</v>
      </c>
      <c r="I82" s="202">
        <f>+ENERO!I82+FEBRERO!I82+MARZO!I82+ABRIL!I82+MAYO!I82+JUNIO!I82+JULIO!I82+AGOSTO!I82+SEPTIEMBRE!I82+OCTUBRE!I82+NOVIEMBRE!I82+DICIEMBRE!I82</f>
        <v>42</v>
      </c>
      <c r="J82" s="202">
        <f>+ENERO!J82+FEBRERO!J82+MARZO!J82+ABRIL!J82+MAYO!J82+JUNIO!J82+JULIO!J82+AGOSTO!J82+SEPTIEMBRE!J82+OCTUBRE!J82+NOVIEMBRE!J82+DICIEMBRE!J82</f>
        <v>41</v>
      </c>
      <c r="K82" s="202">
        <f>+ENERO!K82+FEBRERO!K82+MARZO!K82+ABRIL!K82+MAYO!K82+JUNIO!K82+JULIO!K82+AGOSTO!K82+SEPTIEMBRE!K82+OCTUBRE!K82+NOVIEMBRE!K82+DICIEMBRE!K82</f>
        <v>1</v>
      </c>
      <c r="L82" s="202">
        <f>+ENERO!L82+FEBRERO!L82+MARZO!L82+ABRIL!L82+MAYO!L82+JUNIO!L82+JULIO!L82+AGOSTO!L82+SEPTIEMBRE!L82+OCTUBRE!L82+NOVIEMBRE!L82+DICIEMBRE!L82</f>
        <v>0</v>
      </c>
      <c r="M82" s="202">
        <f>+ENERO!M82+FEBRERO!M82+MARZO!M82+ABRIL!M82+MAYO!M82+JUNIO!M82+JULIO!M82+AGOSTO!M82+SEPTIEMBRE!M82+OCTUBRE!M82+NOVIEMBRE!M82+DICIEMBRE!M82</f>
        <v>20</v>
      </c>
      <c r="N82" s="202">
        <f>+ENERO!N82+FEBRERO!N82+MARZO!N82+ABRIL!N82+MAYO!N82+JUNIO!N82+JULIO!N82+AGOSTO!N82+SEPTIEMBRE!N82+OCTUBRE!N82+NOVIEMBRE!N82+DICIEMBRE!N82</f>
        <v>0</v>
      </c>
      <c r="O82" s="202">
        <f>+ENERO!O82+FEBRERO!O82+MARZO!O82+ABRIL!O82+MAYO!O82+JUNIO!O82+JULIO!O82+AGOSTO!O82+SEPTIEMBRE!O82+OCTUBRE!O82+NOVIEMBRE!O82+DICIEMBRE!O82</f>
        <v>0</v>
      </c>
      <c r="P82" s="202">
        <f>+ENERO!P82+FEBRERO!P82+MARZO!P82+ABRIL!P82+MAYO!P82+JUNIO!P82+JULIO!P82+AGOSTO!P82+SEPTIEMBRE!P82+OCTUBRE!P82+NOVIEMBRE!P82+DICIEMBRE!P82</f>
        <v>0</v>
      </c>
      <c r="Q82" s="202">
        <f>+ENERO!Q82+FEBRERO!Q82+MARZO!Q82+ABRIL!Q82+MAYO!Q82+JUNIO!Q82+JULIO!Q82+AGOSTO!Q82+SEPTIEMBRE!Q82+OCTUBRE!Q82+NOVIEMBRE!Q82+DICIEMBRE!Q82</f>
        <v>0</v>
      </c>
      <c r="R82" s="462"/>
      <c r="S82" s="1"/>
      <c r="T82" s="1"/>
      <c r="U82" s="1"/>
      <c r="V82" s="1"/>
      <c r="W82" s="1"/>
      <c r="X82" s="1"/>
      <c r="Y82" s="167">
        <v>0</v>
      </c>
      <c r="Z82" s="4"/>
      <c r="AA82" s="171"/>
    </row>
    <row r="83" spans="1:27" x14ac:dyDescent="0.25">
      <c r="A83" s="75" t="s">
        <v>119</v>
      </c>
      <c r="B83" s="76" t="s">
        <v>120</v>
      </c>
      <c r="C83" s="202">
        <f>+ENERO!C83+FEBRERO!C83+MARZO!C83+ABRIL!C83+MAYO!C83+JUNIO!C83+JULIO!C83+AGOSTO!C83+SEPTIEMBRE!C83+OCTUBRE!C83+NOVIEMBRE!C83+DICIEMBRE!C83</f>
        <v>263</v>
      </c>
      <c r="D83" s="202">
        <f>+ENERO!D83+FEBRERO!D83+MARZO!D83+ABRIL!D83+MAYO!D83+JUNIO!D83+JULIO!D83+AGOSTO!D83+SEPTIEMBRE!D83+OCTUBRE!D83+NOVIEMBRE!D83+DICIEMBRE!D83</f>
        <v>251</v>
      </c>
      <c r="E83" s="202">
        <f>+ENERO!E83+FEBRERO!E83+MARZO!E83+ABRIL!E83+MAYO!E83+JUNIO!E83+JULIO!E83+AGOSTO!E83+SEPTIEMBRE!E83+OCTUBRE!E83+NOVIEMBRE!E83+DICIEMBRE!E83</f>
        <v>251</v>
      </c>
      <c r="F83" s="202">
        <f>+ENERO!F83+FEBRERO!F83+MARZO!F83+ABRIL!F83+MAYO!F83+JUNIO!F83+JULIO!F83+AGOSTO!F83+SEPTIEMBRE!F83+OCTUBRE!F83+NOVIEMBRE!F83+DICIEMBRE!F83</f>
        <v>251</v>
      </c>
      <c r="G83" s="202">
        <f>+ENERO!G83+FEBRERO!G83+MARZO!G83+ABRIL!G83+MAYO!G83+JUNIO!G83+JULIO!G83+AGOSTO!G83+SEPTIEMBRE!G83+OCTUBRE!G83+NOVIEMBRE!G83+DICIEMBRE!G83</f>
        <v>0</v>
      </c>
      <c r="H83" s="202">
        <f>+ENERO!H83+FEBRERO!H83+MARZO!H83+ABRIL!H83+MAYO!H83+JUNIO!H83+JULIO!H83+AGOSTO!H83+SEPTIEMBRE!H83+OCTUBRE!H83+NOVIEMBRE!H83+DICIEMBRE!H83</f>
        <v>0</v>
      </c>
      <c r="I83" s="202">
        <f>+ENERO!I83+FEBRERO!I83+MARZO!I83+ABRIL!I83+MAYO!I83+JUNIO!I83+JULIO!I83+AGOSTO!I83+SEPTIEMBRE!I83+OCTUBRE!I83+NOVIEMBRE!I83+DICIEMBRE!I83</f>
        <v>12</v>
      </c>
      <c r="J83" s="202">
        <f>+ENERO!J83+FEBRERO!J83+MARZO!J83+ABRIL!J83+MAYO!J83+JUNIO!J83+JULIO!J83+AGOSTO!J83+SEPTIEMBRE!J83+OCTUBRE!J83+NOVIEMBRE!J83+DICIEMBRE!J83</f>
        <v>12</v>
      </c>
      <c r="K83" s="202">
        <f>+ENERO!K83+FEBRERO!K83+MARZO!K83+ABRIL!K83+MAYO!K83+JUNIO!K83+JULIO!K83+AGOSTO!K83+SEPTIEMBRE!K83+OCTUBRE!K83+NOVIEMBRE!K83+DICIEMBRE!K83</f>
        <v>0</v>
      </c>
      <c r="L83" s="202">
        <f>+ENERO!L83+FEBRERO!L83+MARZO!L83+ABRIL!L83+MAYO!L83+JUNIO!L83+JULIO!L83+AGOSTO!L83+SEPTIEMBRE!L83+OCTUBRE!L83+NOVIEMBRE!L83+DICIEMBRE!L83</f>
        <v>0</v>
      </c>
      <c r="M83" s="202">
        <f>+ENERO!M83+FEBRERO!M83+MARZO!M83+ABRIL!M83+MAYO!M83+JUNIO!M83+JULIO!M83+AGOSTO!M83+SEPTIEMBRE!M83+OCTUBRE!M83+NOVIEMBRE!M83+DICIEMBRE!M83</f>
        <v>242</v>
      </c>
      <c r="N83" s="202">
        <f>+ENERO!N83+FEBRERO!N83+MARZO!N83+ABRIL!N83+MAYO!N83+JUNIO!N83+JULIO!N83+AGOSTO!N83+SEPTIEMBRE!N83+OCTUBRE!N83+NOVIEMBRE!N83+DICIEMBRE!N83</f>
        <v>0</v>
      </c>
      <c r="O83" s="202">
        <f>+ENERO!O83+FEBRERO!O83+MARZO!O83+ABRIL!O83+MAYO!O83+JUNIO!O83+JULIO!O83+AGOSTO!O83+SEPTIEMBRE!O83+OCTUBRE!O83+NOVIEMBRE!O83+DICIEMBRE!O83</f>
        <v>0</v>
      </c>
      <c r="P83" s="202">
        <f>+ENERO!P83+FEBRERO!P83+MARZO!P83+ABRIL!P83+MAYO!P83+JUNIO!P83+JULIO!P83+AGOSTO!P83+SEPTIEMBRE!P83+OCTUBRE!P83+NOVIEMBRE!P83+DICIEMBRE!P83</f>
        <v>0</v>
      </c>
      <c r="Q83" s="202">
        <f>+ENERO!Q83+FEBRERO!Q83+MARZO!Q83+ABRIL!Q83+MAYO!Q83+JUNIO!Q83+JULIO!Q83+AGOSTO!Q83+SEPTIEMBRE!Q83+OCTUBRE!Q83+NOVIEMBRE!Q83+DICIEMBRE!Q83</f>
        <v>0</v>
      </c>
      <c r="R83" s="462"/>
      <c r="S83" s="1"/>
      <c r="T83" s="1"/>
      <c r="U83" s="1"/>
      <c r="V83" s="1"/>
      <c r="W83" s="1"/>
      <c r="X83" s="1"/>
      <c r="Y83" s="167">
        <v>0</v>
      </c>
      <c r="Z83" s="4"/>
      <c r="AA83" s="171"/>
    </row>
    <row r="84" spans="1:27" x14ac:dyDescent="0.25">
      <c r="A84" s="75" t="s">
        <v>119</v>
      </c>
      <c r="B84" s="76" t="s">
        <v>121</v>
      </c>
      <c r="C84" s="202">
        <f>+ENERO!C84+FEBRERO!C84+MARZO!C84+ABRIL!C84+MAYO!C84+JUNIO!C84+JULIO!C84+AGOSTO!C84+SEPTIEMBRE!C84+OCTUBRE!C84+NOVIEMBRE!C84+DICIEMBRE!C84</f>
        <v>21</v>
      </c>
      <c r="D84" s="202">
        <f>+ENERO!D84+FEBRERO!D84+MARZO!D84+ABRIL!D84+MAYO!D84+JUNIO!D84+JULIO!D84+AGOSTO!D84+SEPTIEMBRE!D84+OCTUBRE!D84+NOVIEMBRE!D84+DICIEMBRE!D84</f>
        <v>19</v>
      </c>
      <c r="E84" s="202">
        <f>+ENERO!E84+FEBRERO!E84+MARZO!E84+ABRIL!E84+MAYO!E84+JUNIO!E84+JULIO!E84+AGOSTO!E84+SEPTIEMBRE!E84+OCTUBRE!E84+NOVIEMBRE!E84+DICIEMBRE!E84</f>
        <v>19</v>
      </c>
      <c r="F84" s="202">
        <f>+ENERO!F84+FEBRERO!F84+MARZO!F84+ABRIL!F84+MAYO!F84+JUNIO!F84+JULIO!F84+AGOSTO!F84+SEPTIEMBRE!F84+OCTUBRE!F84+NOVIEMBRE!F84+DICIEMBRE!F84</f>
        <v>19</v>
      </c>
      <c r="G84" s="202">
        <f>+ENERO!G84+FEBRERO!G84+MARZO!G84+ABRIL!G84+MAYO!G84+JUNIO!G84+JULIO!G84+AGOSTO!G84+SEPTIEMBRE!G84+OCTUBRE!G84+NOVIEMBRE!G84+DICIEMBRE!G84</f>
        <v>0</v>
      </c>
      <c r="H84" s="202">
        <f>+ENERO!H84+FEBRERO!H84+MARZO!H84+ABRIL!H84+MAYO!H84+JUNIO!H84+JULIO!H84+AGOSTO!H84+SEPTIEMBRE!H84+OCTUBRE!H84+NOVIEMBRE!H84+DICIEMBRE!H84</f>
        <v>0</v>
      </c>
      <c r="I84" s="202">
        <f>+ENERO!I84+FEBRERO!I84+MARZO!I84+ABRIL!I84+MAYO!I84+JUNIO!I84+JULIO!I84+AGOSTO!I84+SEPTIEMBRE!I84+OCTUBRE!I84+NOVIEMBRE!I84+DICIEMBRE!I84</f>
        <v>2</v>
      </c>
      <c r="J84" s="202">
        <f>+ENERO!J84+FEBRERO!J84+MARZO!J84+ABRIL!J84+MAYO!J84+JUNIO!J84+JULIO!J84+AGOSTO!J84+SEPTIEMBRE!J84+OCTUBRE!J84+NOVIEMBRE!J84+DICIEMBRE!J84</f>
        <v>2</v>
      </c>
      <c r="K84" s="202">
        <f>+ENERO!K84+FEBRERO!K84+MARZO!K84+ABRIL!K84+MAYO!K84+JUNIO!K84+JULIO!K84+AGOSTO!K84+SEPTIEMBRE!K84+OCTUBRE!K84+NOVIEMBRE!K84+DICIEMBRE!K84</f>
        <v>0</v>
      </c>
      <c r="L84" s="202">
        <f>+ENERO!L84+FEBRERO!L84+MARZO!L84+ABRIL!L84+MAYO!L84+JUNIO!L84+JULIO!L84+AGOSTO!L84+SEPTIEMBRE!L84+OCTUBRE!L84+NOVIEMBRE!L84+DICIEMBRE!L84</f>
        <v>0</v>
      </c>
      <c r="M84" s="202">
        <f>+ENERO!M84+FEBRERO!M84+MARZO!M84+ABRIL!M84+MAYO!M84+JUNIO!M84+JULIO!M84+AGOSTO!M84+SEPTIEMBRE!M84+OCTUBRE!M84+NOVIEMBRE!M84+DICIEMBRE!M84</f>
        <v>0</v>
      </c>
      <c r="N84" s="202">
        <f>+ENERO!N84+FEBRERO!N84+MARZO!N84+ABRIL!N84+MAYO!N84+JUNIO!N84+JULIO!N84+AGOSTO!N84+SEPTIEMBRE!N84+OCTUBRE!N84+NOVIEMBRE!N84+DICIEMBRE!N84</f>
        <v>0</v>
      </c>
      <c r="O84" s="202">
        <f>+ENERO!O84+FEBRERO!O84+MARZO!O84+ABRIL!O84+MAYO!O84+JUNIO!O84+JULIO!O84+AGOSTO!O84+SEPTIEMBRE!O84+OCTUBRE!O84+NOVIEMBRE!O84+DICIEMBRE!O84</f>
        <v>0</v>
      </c>
      <c r="P84" s="202">
        <f>+ENERO!P84+FEBRERO!P84+MARZO!P84+ABRIL!P84+MAYO!P84+JUNIO!P84+JULIO!P84+AGOSTO!P84+SEPTIEMBRE!P84+OCTUBRE!P84+NOVIEMBRE!P84+DICIEMBRE!P84</f>
        <v>0</v>
      </c>
      <c r="Q84" s="202">
        <f>+ENERO!Q84+FEBRERO!Q84+MARZO!Q84+ABRIL!Q84+MAYO!Q84+JUNIO!Q84+JULIO!Q84+AGOSTO!Q84+SEPTIEMBRE!Q84+OCTUBRE!Q84+NOVIEMBRE!Q84+DICIEMBRE!Q84</f>
        <v>0</v>
      </c>
      <c r="R84" s="462"/>
      <c r="S84" s="1"/>
      <c r="T84" s="1"/>
      <c r="U84" s="1"/>
      <c r="V84" s="1"/>
      <c r="W84" s="1"/>
      <c r="X84" s="1"/>
      <c r="Y84" s="167">
        <v>0</v>
      </c>
      <c r="Z84" s="4"/>
      <c r="AA84" s="171"/>
    </row>
    <row r="85" spans="1:27" x14ac:dyDescent="0.25">
      <c r="A85" s="1067" t="s">
        <v>122</v>
      </c>
      <c r="B85" s="1068"/>
      <c r="C85" s="202">
        <f>+ENERO!C85+FEBRERO!C85+MARZO!C85+ABRIL!C85+MAYO!C85+JUNIO!C85+JULIO!C85+AGOSTO!C85+SEPTIEMBRE!C85+OCTUBRE!C85+NOVIEMBRE!C85+DICIEMBRE!C85</f>
        <v>4099</v>
      </c>
      <c r="D85" s="202">
        <f>+ENERO!D85+FEBRERO!D85+MARZO!D85+ABRIL!D85+MAYO!D85+JUNIO!D85+JULIO!D85+AGOSTO!D85+SEPTIEMBRE!D85+OCTUBRE!D85+NOVIEMBRE!D85+DICIEMBRE!D85</f>
        <v>3335</v>
      </c>
      <c r="E85" s="202">
        <f>+ENERO!E85+FEBRERO!E85+MARZO!E85+ABRIL!E85+MAYO!E85+JUNIO!E85+JULIO!E85+AGOSTO!E85+SEPTIEMBRE!E85+OCTUBRE!E85+NOVIEMBRE!E85+DICIEMBRE!E85</f>
        <v>3478</v>
      </c>
      <c r="F85" s="202">
        <f>+ENERO!F85+FEBRERO!F85+MARZO!F85+ABRIL!F85+MAYO!F85+JUNIO!F85+JULIO!F85+AGOSTO!F85+SEPTIEMBRE!F85+OCTUBRE!F85+NOVIEMBRE!F85+DICIEMBRE!F85</f>
        <v>3335</v>
      </c>
      <c r="G85" s="202">
        <f>+ENERO!G85+FEBRERO!G85+MARZO!G85+ABRIL!G85+MAYO!G85+JUNIO!G85+JULIO!G85+AGOSTO!G85+SEPTIEMBRE!G85+OCTUBRE!G85+NOVIEMBRE!G85+DICIEMBRE!G85</f>
        <v>143</v>
      </c>
      <c r="H85" s="202">
        <f>+ENERO!H85+FEBRERO!H85+MARZO!H85+ABRIL!H85+MAYO!H85+JUNIO!H85+JULIO!H85+AGOSTO!H85+SEPTIEMBRE!H85+OCTUBRE!H85+NOVIEMBRE!H85+DICIEMBRE!H85</f>
        <v>0</v>
      </c>
      <c r="I85" s="202">
        <f>+ENERO!I85+FEBRERO!I85+MARZO!I85+ABRIL!I85+MAYO!I85+JUNIO!I85+JULIO!I85+AGOSTO!I85+SEPTIEMBRE!I85+OCTUBRE!I85+NOVIEMBRE!I85+DICIEMBRE!I85</f>
        <v>797</v>
      </c>
      <c r="J85" s="202">
        <f>+ENERO!J85+FEBRERO!J85+MARZO!J85+ABRIL!J85+MAYO!J85+JUNIO!J85+JULIO!J85+AGOSTO!J85+SEPTIEMBRE!J85+OCTUBRE!J85+NOVIEMBRE!J85+DICIEMBRE!J85</f>
        <v>764</v>
      </c>
      <c r="K85" s="202">
        <f>+ENERO!K85+FEBRERO!K85+MARZO!K85+ABRIL!K85+MAYO!K85+JUNIO!K85+JULIO!K85+AGOSTO!K85+SEPTIEMBRE!K85+OCTUBRE!K85+NOVIEMBRE!K85+DICIEMBRE!K85</f>
        <v>33</v>
      </c>
      <c r="L85" s="202">
        <f>+ENERO!L85+FEBRERO!L85+MARZO!L85+ABRIL!L85+MAYO!L85+JUNIO!L85+JULIO!L85+AGOSTO!L85+SEPTIEMBRE!L85+OCTUBRE!L85+NOVIEMBRE!L85+DICIEMBRE!L85</f>
        <v>0</v>
      </c>
      <c r="M85" s="202">
        <f>+ENERO!M85+FEBRERO!M85+MARZO!M85+ABRIL!M85+MAYO!M85+JUNIO!M85+JULIO!M85+AGOSTO!M85+SEPTIEMBRE!M85+OCTUBRE!M85+NOVIEMBRE!M85+DICIEMBRE!M85</f>
        <v>1681</v>
      </c>
      <c r="N85" s="202">
        <f>+ENERO!N85+FEBRERO!N85+MARZO!N85+ABRIL!N85+MAYO!N85+JUNIO!N85+JULIO!N85+AGOSTO!N85+SEPTIEMBRE!N85+OCTUBRE!N85+NOVIEMBRE!N85+DICIEMBRE!N85</f>
        <v>66</v>
      </c>
      <c r="O85" s="202">
        <f>+ENERO!O85+FEBRERO!O85+MARZO!O85+ABRIL!O85+MAYO!O85+JUNIO!O85+JULIO!O85+AGOSTO!O85+SEPTIEMBRE!O85+OCTUBRE!O85+NOVIEMBRE!O85+DICIEMBRE!O85</f>
        <v>0</v>
      </c>
      <c r="P85" s="202">
        <f>+ENERO!P85+FEBRERO!P85+MARZO!P85+ABRIL!P85+MAYO!P85+JUNIO!P85+JULIO!P85+AGOSTO!P85+SEPTIEMBRE!P85+OCTUBRE!P85+NOVIEMBRE!P85+DICIEMBRE!P85</f>
        <v>0</v>
      </c>
      <c r="Q85" s="202">
        <f>+ENERO!Q85+FEBRERO!Q85+MARZO!Q85+ABRIL!Q85+MAYO!Q85+JUNIO!Q85+JULIO!Q85+AGOSTO!Q85+SEPTIEMBRE!Q85+OCTUBRE!Q85+NOVIEMBRE!Q85+DICIEMBRE!Q85</f>
        <v>0</v>
      </c>
      <c r="R85" s="462"/>
      <c r="S85" s="3"/>
      <c r="T85" s="3"/>
      <c r="U85" s="3"/>
      <c r="V85" s="3"/>
      <c r="W85" s="3"/>
      <c r="X85" s="3"/>
      <c r="Y85" s="167">
        <v>0</v>
      </c>
      <c r="Z85" s="3"/>
      <c r="AA85" s="170"/>
    </row>
    <row r="86" spans="1:27" x14ac:dyDescent="0.25">
      <c r="A86" s="65" t="s">
        <v>123</v>
      </c>
      <c r="B86" s="147"/>
      <c r="C86" s="209"/>
      <c r="D86" s="465"/>
      <c r="E86" s="209"/>
      <c r="F86" s="465"/>
      <c r="G86" s="465"/>
      <c r="H86" s="465"/>
      <c r="I86" s="209"/>
      <c r="J86" s="465"/>
      <c r="K86" s="465"/>
      <c r="L86" s="465"/>
      <c r="M86" s="465"/>
      <c r="N86" s="465"/>
      <c r="O86" s="465"/>
      <c r="P86" s="465"/>
      <c r="Q86" s="465"/>
      <c r="R86" s="466"/>
      <c r="S86" s="113"/>
      <c r="T86" s="113"/>
      <c r="U86" s="113"/>
      <c r="V86" s="113"/>
      <c r="W86" s="113"/>
      <c r="X86" s="113"/>
      <c r="Y86" s="467"/>
      <c r="Z86" s="113"/>
      <c r="AA86" s="113"/>
    </row>
    <row r="87" spans="1:27" x14ac:dyDescent="0.25">
      <c r="A87" s="112" t="s">
        <v>118</v>
      </c>
      <c r="B87" s="147"/>
      <c r="C87" s="209"/>
      <c r="D87" s="465"/>
      <c r="E87" s="209"/>
      <c r="F87" s="465"/>
      <c r="G87" s="465"/>
      <c r="H87" s="465"/>
      <c r="I87" s="209"/>
      <c r="J87" s="465"/>
      <c r="K87" s="465"/>
      <c r="L87" s="465"/>
      <c r="M87" s="465"/>
      <c r="N87" s="465"/>
      <c r="O87" s="465"/>
      <c r="P87" s="465"/>
      <c r="Q87" s="465"/>
      <c r="R87" s="466"/>
      <c r="S87" s="113"/>
      <c r="T87" s="113"/>
      <c r="U87" s="113"/>
      <c r="V87" s="113"/>
      <c r="W87" s="113"/>
      <c r="X87" s="113"/>
      <c r="Y87" s="467"/>
      <c r="Z87" s="113"/>
      <c r="AA87" s="113"/>
    </row>
    <row r="88" spans="1:27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 s="1"/>
      <c r="S88" s="1"/>
      <c r="T88" s="1"/>
      <c r="U88" s="1"/>
      <c r="V88" s="1"/>
      <c r="W88" s="1"/>
      <c r="X88" s="1"/>
      <c r="Y88" s="1"/>
      <c r="Z88" s="4"/>
      <c r="AA88" s="171"/>
    </row>
    <row r="89" spans="1:27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 s="1"/>
      <c r="S89" s="1"/>
      <c r="T89" s="1"/>
      <c r="U89" s="1"/>
      <c r="V89" s="1"/>
      <c r="W89" s="1"/>
      <c r="X89" s="1"/>
      <c r="Y89" s="1"/>
      <c r="Z89" s="4"/>
      <c r="AA89" s="171"/>
    </row>
    <row r="90" spans="1:27" x14ac:dyDescent="0.25">
      <c r="A90" s="1134"/>
      <c r="B90" s="1135"/>
      <c r="C90" s="40" t="s">
        <v>14</v>
      </c>
      <c r="D90" s="67" t="s">
        <v>89</v>
      </c>
      <c r="E90" s="68" t="s">
        <v>14</v>
      </c>
      <c r="F90" s="69" t="s">
        <v>90</v>
      </c>
      <c r="G90" s="69" t="s">
        <v>91</v>
      </c>
      <c r="H90" s="70" t="s">
        <v>92</v>
      </c>
      <c r="I90" s="68" t="s">
        <v>14</v>
      </c>
      <c r="J90" s="69" t="s">
        <v>90</v>
      </c>
      <c r="K90" s="69" t="s">
        <v>91</v>
      </c>
      <c r="L90" s="70" t="s">
        <v>92</v>
      </c>
      <c r="M90" s="1081"/>
      <c r="N90" s="1081"/>
      <c r="O90" s="1043"/>
      <c r="P90" s="1077"/>
      <c r="Q90" s="1077"/>
      <c r="R90" s="1"/>
      <c r="S90" s="1"/>
      <c r="T90" s="1"/>
      <c r="U90" s="1"/>
      <c r="V90" s="1"/>
      <c r="W90" s="1"/>
      <c r="X90" s="1"/>
      <c r="Y90" s="1"/>
      <c r="Z90" s="4"/>
      <c r="AA90" s="171"/>
    </row>
    <row r="91" spans="1:27" x14ac:dyDescent="0.25">
      <c r="A91" s="71" t="s">
        <v>124</v>
      </c>
      <c r="B91" s="72" t="s">
        <v>125</v>
      </c>
      <c r="C91" s="202">
        <f>+ENERO!C91+FEBRERO!C91+MARZO!C91+ABRIL!C91+MAYO!C91+JUNIO!C91+JULIO!C91+AGOSTO!C91+SEPTIEMBRE!C91+OCTUBRE!C91+NOVIEMBRE!C91+DICIEMBRE!C91</f>
        <v>156</v>
      </c>
      <c r="D91" s="202">
        <f>+ENERO!D91+FEBRERO!D91+MARZO!D91+ABRIL!D91+MAYO!D91+JUNIO!D91+JULIO!D91+AGOSTO!D91+SEPTIEMBRE!D91+OCTUBRE!D91+NOVIEMBRE!D91+DICIEMBRE!D91</f>
        <v>132</v>
      </c>
      <c r="E91" s="202">
        <f>+ENERO!E91+FEBRERO!E91+MARZO!E91+ABRIL!E91+MAYO!E91+JUNIO!E91+JULIO!E91+AGOSTO!E91+SEPTIEMBRE!E91+OCTUBRE!E91+NOVIEMBRE!E91+DICIEMBRE!E91</f>
        <v>136</v>
      </c>
      <c r="F91" s="202">
        <f>+ENERO!F91+FEBRERO!F91+MARZO!F91+ABRIL!F91+MAYO!F91+JUNIO!F91+JULIO!F91+AGOSTO!F91+SEPTIEMBRE!F91+OCTUBRE!F91+NOVIEMBRE!F91+DICIEMBRE!F91</f>
        <v>132</v>
      </c>
      <c r="G91" s="202">
        <f>+ENERO!G91+FEBRERO!G91+MARZO!G91+ABRIL!G91+MAYO!G91+JUNIO!G91+JULIO!G91+AGOSTO!G91+SEPTIEMBRE!G91+OCTUBRE!G91+NOVIEMBRE!G91+DICIEMBRE!G91</f>
        <v>4</v>
      </c>
      <c r="H91" s="202">
        <f>+ENERO!H91+FEBRERO!H91+MARZO!H91+ABRIL!H91+MAYO!H91+JUNIO!H91+JULIO!H91+AGOSTO!H91+SEPTIEMBRE!H91+OCTUBRE!H91+NOVIEMBRE!H91+DICIEMBRE!H91</f>
        <v>0</v>
      </c>
      <c r="I91" s="202">
        <f>+ENERO!I91+FEBRERO!I91+MARZO!I91+ABRIL!I91+MAYO!I91+JUNIO!I91+JULIO!I91+AGOSTO!I91+SEPTIEMBRE!I91+OCTUBRE!I91+NOVIEMBRE!I91+DICIEMBRE!I91</f>
        <v>25</v>
      </c>
      <c r="J91" s="202">
        <f>+ENERO!J91+FEBRERO!J91+MARZO!J91+ABRIL!J91+MAYO!J91+JUNIO!J91+JULIO!J91+AGOSTO!J91+SEPTIEMBRE!J91+OCTUBRE!J91+NOVIEMBRE!J91+DICIEMBRE!J91</f>
        <v>24</v>
      </c>
      <c r="K91" s="202">
        <f>+ENERO!K91+FEBRERO!K91+MARZO!K91+ABRIL!K91+MAYO!K91+JUNIO!K91+JULIO!K91+AGOSTO!K91+SEPTIEMBRE!K91+OCTUBRE!K91+NOVIEMBRE!K91+DICIEMBRE!K91</f>
        <v>1</v>
      </c>
      <c r="L91" s="202">
        <f>+ENERO!L91+FEBRERO!L91+MARZO!L91+ABRIL!L91+MAYO!L91+JUNIO!L91+JULIO!L91+AGOSTO!L91+SEPTIEMBRE!L91+OCTUBRE!L91+NOVIEMBRE!L91+DICIEMBRE!L91</f>
        <v>0</v>
      </c>
      <c r="M91" s="202">
        <f>+ENERO!M91+FEBRERO!M91+MARZO!M91+ABRIL!M91+MAYO!M91+JUNIO!M91+JULIO!M91+AGOSTO!M91+SEPTIEMBRE!M91+OCTUBRE!M91+NOVIEMBRE!M91+DICIEMBRE!M91</f>
        <v>17</v>
      </c>
      <c r="N91" s="202">
        <f>+ENERO!N91+FEBRERO!N91+MARZO!N91+ABRIL!N91+MAYO!N91+JUNIO!N91+JULIO!N91+AGOSTO!N91+SEPTIEMBRE!N91+OCTUBRE!N91+NOVIEMBRE!N91+DICIEMBRE!N91</f>
        <v>0</v>
      </c>
      <c r="O91" s="202">
        <f>+ENERO!O91+FEBRERO!O91+MARZO!O91+ABRIL!O91+MAYO!O91+JUNIO!O91+JULIO!O91+AGOSTO!O91+SEPTIEMBRE!O91+OCTUBRE!O91+NOVIEMBRE!O91+DICIEMBRE!O91</f>
        <v>0</v>
      </c>
      <c r="P91" s="202">
        <f>+ENERO!P91+FEBRERO!P91+MARZO!P91+ABRIL!P91+MAYO!P91+JUNIO!P91+JULIO!P91+AGOSTO!P91+SEPTIEMBRE!P91+OCTUBRE!P91+NOVIEMBRE!P91+DICIEMBRE!P91</f>
        <v>0</v>
      </c>
      <c r="Q91" s="202">
        <f>+ENERO!Q91+FEBRERO!Q91+MARZO!Q91+ABRIL!Q91+MAYO!Q91+JUNIO!Q91+JULIO!Q91+AGOSTO!Q91+SEPTIEMBRE!Q91+OCTUBRE!Q91+NOVIEMBRE!Q91+DICIEMBRE!Q91</f>
        <v>0</v>
      </c>
      <c r="R91" s="462"/>
      <c r="S91" s="17"/>
      <c r="T91" s="1"/>
      <c r="U91" s="1"/>
      <c r="V91" s="1"/>
      <c r="W91" s="1"/>
      <c r="X91" s="1"/>
      <c r="Y91" s="167">
        <v>0</v>
      </c>
      <c r="Z91" s="4"/>
      <c r="AA91" s="171"/>
    </row>
    <row r="92" spans="1:27" x14ac:dyDescent="0.25">
      <c r="A92" s="73" t="s">
        <v>126</v>
      </c>
      <c r="B92" s="74" t="s">
        <v>127</v>
      </c>
      <c r="C92" s="202">
        <f>+ENERO!C92+FEBRERO!C92+MARZO!C92+ABRIL!C92+MAYO!C92+JUNIO!C92+JULIO!C92+AGOSTO!C92+SEPTIEMBRE!C92+OCTUBRE!C92+NOVIEMBRE!C92+DICIEMBRE!C92</f>
        <v>66</v>
      </c>
      <c r="D92" s="202">
        <f>+ENERO!D92+FEBRERO!D92+MARZO!D92+ABRIL!D92+MAYO!D92+JUNIO!D92+JULIO!D92+AGOSTO!D92+SEPTIEMBRE!D92+OCTUBRE!D92+NOVIEMBRE!D92+DICIEMBRE!D92</f>
        <v>49</v>
      </c>
      <c r="E92" s="202">
        <f>+ENERO!E92+FEBRERO!E92+MARZO!E92+ABRIL!E92+MAYO!E92+JUNIO!E92+JULIO!E92+AGOSTO!E92+SEPTIEMBRE!E92+OCTUBRE!E92+NOVIEMBRE!E92+DICIEMBRE!E92</f>
        <v>49</v>
      </c>
      <c r="F92" s="202">
        <f>+ENERO!F92+FEBRERO!F92+MARZO!F92+ABRIL!F92+MAYO!F92+JUNIO!F92+JULIO!F92+AGOSTO!F92+SEPTIEMBRE!F92+OCTUBRE!F92+NOVIEMBRE!F92+DICIEMBRE!F92</f>
        <v>49</v>
      </c>
      <c r="G92" s="202">
        <f>+ENERO!G92+FEBRERO!G92+MARZO!G92+ABRIL!G92+MAYO!G92+JUNIO!G92+JULIO!G92+AGOSTO!G92+SEPTIEMBRE!G92+OCTUBRE!G92+NOVIEMBRE!G92+DICIEMBRE!G92</f>
        <v>0</v>
      </c>
      <c r="H92" s="202">
        <f>+ENERO!H92+FEBRERO!H92+MARZO!H92+ABRIL!H92+MAYO!H92+JUNIO!H92+JULIO!H92+AGOSTO!H92+SEPTIEMBRE!H92+OCTUBRE!H92+NOVIEMBRE!H92+DICIEMBRE!H92</f>
        <v>0</v>
      </c>
      <c r="I92" s="202">
        <f>+ENERO!I92+FEBRERO!I92+MARZO!I92+ABRIL!I92+MAYO!I92+JUNIO!I92+JULIO!I92+AGOSTO!I92+SEPTIEMBRE!I92+OCTUBRE!I92+NOVIEMBRE!I92+DICIEMBRE!I92</f>
        <v>17</v>
      </c>
      <c r="J92" s="202">
        <f>+ENERO!J92+FEBRERO!J92+MARZO!J92+ABRIL!J92+MAYO!J92+JUNIO!J92+JULIO!J92+AGOSTO!J92+SEPTIEMBRE!J92+OCTUBRE!J92+NOVIEMBRE!J92+DICIEMBRE!J92</f>
        <v>17</v>
      </c>
      <c r="K92" s="202">
        <f>+ENERO!K92+FEBRERO!K92+MARZO!K92+ABRIL!K92+MAYO!K92+JUNIO!K92+JULIO!K92+AGOSTO!K92+SEPTIEMBRE!K92+OCTUBRE!K92+NOVIEMBRE!K92+DICIEMBRE!K92</f>
        <v>0</v>
      </c>
      <c r="L92" s="202">
        <f>+ENERO!L92+FEBRERO!L92+MARZO!L92+ABRIL!L92+MAYO!L92+JUNIO!L92+JULIO!L92+AGOSTO!L92+SEPTIEMBRE!L92+OCTUBRE!L92+NOVIEMBRE!L92+DICIEMBRE!L92</f>
        <v>0</v>
      </c>
      <c r="M92" s="202">
        <f>+ENERO!M92+FEBRERO!M92+MARZO!M92+ABRIL!M92+MAYO!M92+JUNIO!M92+JULIO!M92+AGOSTO!M92+SEPTIEMBRE!M92+OCTUBRE!M92+NOVIEMBRE!M92+DICIEMBRE!M92</f>
        <v>3</v>
      </c>
      <c r="N92" s="202">
        <f>+ENERO!N92+FEBRERO!N92+MARZO!N92+ABRIL!N92+MAYO!N92+JUNIO!N92+JULIO!N92+AGOSTO!N92+SEPTIEMBRE!N92+OCTUBRE!N92+NOVIEMBRE!N92+DICIEMBRE!N92</f>
        <v>0</v>
      </c>
      <c r="O92" s="202">
        <f>+ENERO!O92+FEBRERO!O92+MARZO!O92+ABRIL!O92+MAYO!O92+JUNIO!O92+JULIO!O92+AGOSTO!O92+SEPTIEMBRE!O92+OCTUBRE!O92+NOVIEMBRE!O92+DICIEMBRE!O92</f>
        <v>0</v>
      </c>
      <c r="P92" s="202">
        <f>+ENERO!P92+FEBRERO!P92+MARZO!P92+ABRIL!P92+MAYO!P92+JUNIO!P92+JULIO!P92+AGOSTO!P92+SEPTIEMBRE!P92+OCTUBRE!P92+NOVIEMBRE!P92+DICIEMBRE!P92</f>
        <v>0</v>
      </c>
      <c r="Q92" s="202">
        <f>+ENERO!Q92+FEBRERO!Q92+MARZO!Q92+ABRIL!Q92+MAYO!Q92+JUNIO!Q92+JULIO!Q92+AGOSTO!Q92+SEPTIEMBRE!Q92+OCTUBRE!Q92+NOVIEMBRE!Q92+DICIEMBRE!Q92</f>
        <v>0</v>
      </c>
      <c r="R92" s="462"/>
      <c r="S92" s="1"/>
      <c r="T92" s="1"/>
      <c r="U92" s="1"/>
      <c r="V92" s="1"/>
      <c r="W92" s="1"/>
      <c r="X92" s="1"/>
      <c r="Y92" s="167">
        <v>0</v>
      </c>
      <c r="Z92" s="4"/>
      <c r="AA92" s="171"/>
    </row>
    <row r="93" spans="1:27" x14ac:dyDescent="0.25">
      <c r="A93" s="1067" t="s">
        <v>122</v>
      </c>
      <c r="B93" s="1068"/>
      <c r="C93" s="202">
        <f>+ENERO!C93+FEBRERO!C93+MARZO!C93+ABRIL!C93+MAYO!C93+JUNIO!C93+JULIO!C93+AGOSTO!C93+SEPTIEMBRE!C93+OCTUBRE!C93+NOVIEMBRE!C93+DICIEMBRE!C93</f>
        <v>222</v>
      </c>
      <c r="D93" s="202">
        <f>+ENERO!D93+FEBRERO!D93+MARZO!D93+ABRIL!D93+MAYO!D93+JUNIO!D93+JULIO!D93+AGOSTO!D93+SEPTIEMBRE!D93+OCTUBRE!D93+NOVIEMBRE!D93+DICIEMBRE!D93</f>
        <v>181</v>
      </c>
      <c r="E93" s="202">
        <f>+ENERO!E93+FEBRERO!E93+MARZO!E93+ABRIL!E93+MAYO!E93+JUNIO!E93+JULIO!E93+AGOSTO!E93+SEPTIEMBRE!E93+OCTUBRE!E93+NOVIEMBRE!E93+DICIEMBRE!E93</f>
        <v>185</v>
      </c>
      <c r="F93" s="202">
        <f>+ENERO!F93+FEBRERO!F93+MARZO!F93+ABRIL!F93+MAYO!F93+JUNIO!F93+JULIO!F93+AGOSTO!F93+SEPTIEMBRE!F93+OCTUBRE!F93+NOVIEMBRE!F93+DICIEMBRE!F93</f>
        <v>181</v>
      </c>
      <c r="G93" s="202">
        <f>+ENERO!G93+FEBRERO!G93+MARZO!G93+ABRIL!G93+MAYO!G93+JUNIO!G93+JULIO!G93+AGOSTO!G93+SEPTIEMBRE!G93+OCTUBRE!G93+NOVIEMBRE!G93+DICIEMBRE!G93</f>
        <v>4</v>
      </c>
      <c r="H93" s="202">
        <f>+ENERO!H93+FEBRERO!H93+MARZO!H93+ABRIL!H93+MAYO!H93+JUNIO!H93+JULIO!H93+AGOSTO!H93+SEPTIEMBRE!H93+OCTUBRE!H93+NOVIEMBRE!H93+DICIEMBRE!H93</f>
        <v>0</v>
      </c>
      <c r="I93" s="202">
        <f>+ENERO!I93+FEBRERO!I93+MARZO!I93+ABRIL!I93+MAYO!I93+JUNIO!I93+JULIO!I93+AGOSTO!I93+SEPTIEMBRE!I93+OCTUBRE!I93+NOVIEMBRE!I93+DICIEMBRE!I93</f>
        <v>42</v>
      </c>
      <c r="J93" s="202">
        <f>+ENERO!J93+FEBRERO!J93+MARZO!J93+ABRIL!J93+MAYO!J93+JUNIO!J93+JULIO!J93+AGOSTO!J93+SEPTIEMBRE!J93+OCTUBRE!J93+NOVIEMBRE!J93+DICIEMBRE!J93</f>
        <v>41</v>
      </c>
      <c r="K93" s="202">
        <f>+ENERO!K93+FEBRERO!K93+MARZO!K93+ABRIL!K93+MAYO!K93+JUNIO!K93+JULIO!K93+AGOSTO!K93+SEPTIEMBRE!K93+OCTUBRE!K93+NOVIEMBRE!K93+DICIEMBRE!K93</f>
        <v>1</v>
      </c>
      <c r="L93" s="202">
        <f>+ENERO!L93+FEBRERO!L93+MARZO!L93+ABRIL!L93+MAYO!L93+JUNIO!L93+JULIO!L93+AGOSTO!L93+SEPTIEMBRE!L93+OCTUBRE!L93+NOVIEMBRE!L93+DICIEMBRE!L93</f>
        <v>0</v>
      </c>
      <c r="M93" s="202">
        <f>+ENERO!M93+FEBRERO!M93+MARZO!M93+ABRIL!M93+MAYO!M93+JUNIO!M93+JULIO!M93+AGOSTO!M93+SEPTIEMBRE!M93+OCTUBRE!M93+NOVIEMBRE!M93+DICIEMBRE!M93</f>
        <v>20</v>
      </c>
      <c r="N93" s="202">
        <f>+ENERO!N93+FEBRERO!N93+MARZO!N93+ABRIL!N93+MAYO!N93+JUNIO!N93+JULIO!N93+AGOSTO!N93+SEPTIEMBRE!N93+OCTUBRE!N93+NOVIEMBRE!N93+DICIEMBRE!N93</f>
        <v>0</v>
      </c>
      <c r="O93" s="202">
        <f>+ENERO!O93+FEBRERO!O93+MARZO!O93+ABRIL!O93+MAYO!O93+JUNIO!O93+JULIO!O93+AGOSTO!O93+SEPTIEMBRE!O93+OCTUBRE!O93+NOVIEMBRE!O93+DICIEMBRE!O93</f>
        <v>0</v>
      </c>
      <c r="P93" s="202">
        <f>+ENERO!P93+FEBRERO!P93+MARZO!P93+ABRIL!P93+MAYO!P93+JUNIO!P93+JULIO!P93+AGOSTO!P93+SEPTIEMBRE!P93+OCTUBRE!P93+NOVIEMBRE!P93+DICIEMBRE!P93</f>
        <v>0</v>
      </c>
      <c r="Q93" s="202">
        <f>+ENERO!Q93+FEBRERO!Q93+MARZO!Q93+ABRIL!Q93+MAYO!Q93+JUNIO!Q93+JULIO!Q93+AGOSTO!Q93+SEPTIEMBRE!Q93+OCTUBRE!Q93+NOVIEMBRE!Q93+DICIEMBRE!Q93</f>
        <v>0</v>
      </c>
      <c r="R93" s="462"/>
      <c r="S93" s="3"/>
      <c r="T93" s="3"/>
      <c r="U93" s="3"/>
      <c r="V93" s="3"/>
      <c r="W93" s="3"/>
      <c r="X93" s="3"/>
      <c r="Y93" s="167">
        <v>0</v>
      </c>
      <c r="Z93" s="3"/>
      <c r="AA93" s="170"/>
    </row>
    <row r="94" spans="1:27" x14ac:dyDescent="0.25">
      <c r="A94" s="1129" t="s">
        <v>128</v>
      </c>
      <c r="B94" s="1129"/>
      <c r="C94" s="1129"/>
      <c r="D94" s="1129"/>
      <c r="E94" s="180"/>
      <c r="F94" s="1"/>
      <c r="G94" s="1"/>
      <c r="H94" s="1"/>
      <c r="I94" s="180" t="s">
        <v>20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78">
        <v>0</v>
      </c>
      <c r="Y94" s="177">
        <v>0</v>
      </c>
      <c r="Z94" s="1"/>
      <c r="AA94" s="1"/>
    </row>
    <row r="95" spans="1:27" ht="31.5" x14ac:dyDescent="0.25">
      <c r="A95" s="1067" t="s">
        <v>129</v>
      </c>
      <c r="B95" s="1068"/>
      <c r="C95" s="30" t="s">
        <v>14</v>
      </c>
      <c r="D95" s="30" t="s">
        <v>130</v>
      </c>
      <c r="E95" s="399" t="s">
        <v>131</v>
      </c>
      <c r="F95" s="400" t="s">
        <v>132</v>
      </c>
      <c r="G95" s="1"/>
      <c r="H95" s="1"/>
      <c r="I95" s="492" t="s">
        <v>133</v>
      </c>
      <c r="J95" s="202">
        <f>+ENERO!J95+FEBRERO!J95+MARZO!J95+ABRIL!J95+MAYO!J95+JUNIO!J95+JULIO!J95+AGOSTO!J95+SEPTIEMBRE!J95+OCTUBRE!J95+NOVIEMBRE!J95+DICIEMBRE!J95</f>
        <v>4275</v>
      </c>
      <c r="K95" s="202">
        <f>+ENERO!K95+FEBRERO!K95+MARZO!K95+ABRIL!K95+MAYO!K95+JUNIO!K95+JULIO!K95+AGOSTO!K95+SEPTIEMBRE!K95+OCTUBRE!K95+NOVIEMBRE!K95+DICIEMBRE!K95</f>
        <v>0</v>
      </c>
      <c r="L95" s="202">
        <f>+ENERO!L95+FEBRERO!L95+MARZO!L95+ABRIL!L95+MAYO!L95+JUNIO!L95+JULIO!L95+AGOSTO!L95+SEPTIEMBRE!L95+OCTUBRE!L95+NOVIEMBRE!L95+DICIEMBRE!L95</f>
        <v>0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3"/>
      <c r="X95" s="148"/>
      <c r="Y95" s="150"/>
      <c r="Z95" s="170"/>
      <c r="AA95" s="3"/>
    </row>
    <row r="96" spans="1:27" x14ac:dyDescent="0.25">
      <c r="A96" s="1110" t="s">
        <v>134</v>
      </c>
      <c r="B96" s="79" t="s">
        <v>135</v>
      </c>
      <c r="C96" s="202">
        <f>+ENERO!C96+FEBRERO!C96+MARZO!C96+ABRIL!C96+MAYO!C96+JUNIO!C96+JULIO!C96+AGOSTO!C96+SEPTIEMBRE!C96+OCTUBRE!C96+NOVIEMBRE!C96+DICIEMBRE!C96</f>
        <v>1448</v>
      </c>
      <c r="D96" s="202">
        <f>+ENERO!D96+FEBRERO!D96+MARZO!D96+ABRIL!D96+MAYO!D96+JUNIO!D96+JULIO!D96+AGOSTO!D96+SEPTIEMBRE!D96+OCTUBRE!D96+NOVIEMBRE!D96+DICIEMBRE!D96</f>
        <v>774</v>
      </c>
      <c r="E96" s="202">
        <f>+ENERO!E96+FEBRERO!E96+MARZO!E96+ABRIL!E96+MAYO!E96+JUNIO!E96+JULIO!E96+AGOSTO!E96+SEPTIEMBRE!E96+OCTUBRE!E96+NOVIEMBRE!E96+DICIEMBRE!E96</f>
        <v>139</v>
      </c>
      <c r="F96" s="202">
        <f>+ENERO!F96+FEBRERO!F96+MARZO!F96+ABRIL!F96+MAYO!F96+JUNIO!F96+JULIO!F96+AGOSTO!F96+SEPTIEMBRE!F96+OCTUBRE!F96+NOVIEMBRE!F96+DICIEMBRE!F96</f>
        <v>1309</v>
      </c>
      <c r="G96" s="451" t="s">
        <v>20</v>
      </c>
      <c r="H96" s="1"/>
      <c r="I96" s="492" t="s">
        <v>136</v>
      </c>
      <c r="J96" s="202">
        <f>+ENERO!J96+FEBRERO!J96+MARZO!J96+ABRIL!J96+MAYO!J96+JUNIO!J96+JULIO!J96+AGOSTO!J96+SEPTIEMBRE!J96+OCTUBRE!J96+NOVIEMBRE!J96+DICIEMBRE!J96</f>
        <v>4275</v>
      </c>
      <c r="K96" s="202">
        <f>+ENERO!K96+FEBRERO!K96+MARZO!K96+ABRIL!K96+MAYO!K96+JUNIO!K96+JULIO!K96+AGOSTO!K96+SEPTIEMBRE!K96+OCTUBRE!K96+NOVIEMBRE!K96+DICIEMBRE!K96</f>
        <v>0</v>
      </c>
      <c r="L96" s="202">
        <f>+ENERO!L96+FEBRERO!L96+MARZO!L96+ABRIL!L96+MAYO!L96+JUNIO!L96+JULIO!L96+AGOSTO!L96+SEPTIEMBRE!L96+OCTUBRE!L96+NOVIEMBRE!L96+DICIEMBRE!L96</f>
        <v>0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77">
        <v>0</v>
      </c>
      <c r="Y96" s="177"/>
      <c r="Z96" s="1"/>
      <c r="AA96" s="1"/>
    </row>
    <row r="97" spans="1:26" x14ac:dyDescent="0.25">
      <c r="A97" s="1111"/>
      <c r="B97" s="62" t="s">
        <v>137</v>
      </c>
      <c r="C97" s="202">
        <f>+ENERO!C97+FEBRERO!C97+MARZO!C97+ABRIL!C97+MAYO!C97+JUNIO!C97+JULIO!C97+AGOSTO!C97+SEPTIEMBRE!C97+OCTUBRE!C97+NOVIEMBRE!C97+DICIEMBRE!C97</f>
        <v>0</v>
      </c>
      <c r="D97" s="202">
        <f>+ENERO!D97+FEBRERO!D97+MARZO!D97+ABRIL!D97+MAYO!D97+JUNIO!D97+JULIO!D97+AGOSTO!D97+SEPTIEMBRE!D97+OCTUBRE!D97+NOVIEMBRE!D97+DICIEMBRE!D97</f>
        <v>0</v>
      </c>
      <c r="E97" s="202">
        <f>+ENERO!E97+FEBRERO!E97+MARZO!E97+ABRIL!E97+MAYO!E97+JUNIO!E97+JULIO!E97+AGOSTO!E97+SEPTIEMBRE!E97+OCTUBRE!E97+NOVIEMBRE!E97+DICIEMBRE!E97</f>
        <v>0</v>
      </c>
      <c r="F97" s="202">
        <f>+ENERO!F97+FEBRERO!F97+MARZO!F97+ABRIL!F97+MAYO!F97+JUNIO!F97+JULIO!F97+AGOSTO!F97+SEPTIEMBRE!F97+OCTUBRE!F97+NOVIEMBRE!F97+DICIEMBRE!F97</f>
        <v>0</v>
      </c>
      <c r="G97" s="451" t="s">
        <v>20</v>
      </c>
      <c r="H97" s="1"/>
      <c r="I97" s="492"/>
      <c r="J97" s="202">
        <f>+ENERO!J97+FEBRERO!J97+MARZO!J97+ABRIL!J97+MAYO!J97+JUNIO!J97+JULIO!J97+AGOSTO!J97+SEPTIEMBRE!J97+OCTUBRE!J97+NOVIEMBRE!J97+DICIEMBRE!J97</f>
        <v>0</v>
      </c>
      <c r="K97" s="202">
        <f>+ENERO!K97+FEBRERO!K97+MARZO!K97+ABRIL!K97+MAYO!K97+JUNIO!K97+JULIO!K97+AGOSTO!K97+SEPTIEMBRE!K97+OCTUBRE!K97+NOVIEMBRE!K97+DICIEMBRE!K97</f>
        <v>0</v>
      </c>
      <c r="L97" s="202">
        <f>+ENERO!L97+FEBRERO!L97+MARZO!L97+ABRIL!L97+MAYO!L97+JUNIO!L97+JULIO!L97+AGOSTO!L97+SEPTIEMBRE!L97+OCTUBRE!L97+NOVIEMBRE!L97+DICIEMBRE!L97</f>
        <v>0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77">
        <v>0</v>
      </c>
      <c r="Y97" s="177"/>
      <c r="Z97" s="1"/>
    </row>
    <row r="98" spans="1:26" x14ac:dyDescent="0.25">
      <c r="A98" s="1110" t="s">
        <v>138</v>
      </c>
      <c r="B98" s="54" t="s">
        <v>135</v>
      </c>
      <c r="C98" s="202">
        <f>+ENERO!C98+FEBRERO!C98+MARZO!C98+ABRIL!C98+MAYO!C98+JUNIO!C98+JULIO!C98+AGOSTO!C98+SEPTIEMBRE!C98+OCTUBRE!C98+NOVIEMBRE!C98+DICIEMBRE!C98</f>
        <v>510</v>
      </c>
      <c r="D98" s="202">
        <f>+ENERO!D98+FEBRERO!D98+MARZO!D98+ABRIL!D98+MAYO!D98+JUNIO!D98+JULIO!D98+AGOSTO!D98+SEPTIEMBRE!D98+OCTUBRE!D98+NOVIEMBRE!D98+DICIEMBRE!D98</f>
        <v>501</v>
      </c>
      <c r="E98" s="202">
        <f>+ENERO!E98+FEBRERO!E98+MARZO!E98+ABRIL!E98+MAYO!E98+JUNIO!E98+JULIO!E98+AGOSTO!E98+SEPTIEMBRE!E98+OCTUBRE!E98+NOVIEMBRE!E98+DICIEMBRE!E98</f>
        <v>47</v>
      </c>
      <c r="F98" s="202">
        <f>+ENERO!F98+FEBRERO!F98+MARZO!F98+ABRIL!F98+MAYO!F98+JUNIO!F98+JULIO!F98+AGOSTO!F98+SEPTIEMBRE!F98+OCTUBRE!F98+NOVIEMBRE!F98+DICIEMBRE!F98</f>
        <v>463</v>
      </c>
      <c r="G98" s="451" t="s">
        <v>20</v>
      </c>
      <c r="H98" s="1"/>
      <c r="I98" s="492" t="s">
        <v>139</v>
      </c>
      <c r="J98" s="202">
        <f>+ENERO!J98+FEBRERO!J98+MARZO!J98+ABRIL!J98+MAYO!J98+JUNIO!J98+JULIO!J98+AGOSTO!J98+SEPTIEMBRE!J98+OCTUBRE!J98+NOVIEMBRE!J98+DICIEMBRE!J98</f>
        <v>3478</v>
      </c>
      <c r="K98" s="202">
        <f>+ENERO!K98+FEBRERO!K98+MARZO!K98+ABRIL!K98+MAYO!K98+JUNIO!K98+JULIO!K98+AGOSTO!K98+SEPTIEMBRE!K98+OCTUBRE!K98+NOVIEMBRE!K98+DICIEMBRE!K98</f>
        <v>0</v>
      </c>
      <c r="L98" s="202">
        <f>+ENERO!L98+FEBRERO!L98+MARZO!L98+ABRIL!L98+MAYO!L98+JUNIO!L98+JULIO!L98+AGOSTO!L98+SEPTIEMBRE!L98+OCTUBRE!L98+NOVIEMBRE!L98+DICIEMBRE!L98</f>
        <v>0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77">
        <v>0</v>
      </c>
      <c r="Y98" s="178"/>
      <c r="Z98" s="1"/>
    </row>
    <row r="99" spans="1:26" x14ac:dyDescent="0.25">
      <c r="A99" s="1111"/>
      <c r="B99" s="62" t="s">
        <v>137</v>
      </c>
      <c r="C99" s="202">
        <f>+ENERO!C99+FEBRERO!C99+MARZO!C99+ABRIL!C99+MAYO!C99+JUNIO!C99+JULIO!C99+AGOSTO!C99+SEPTIEMBRE!C99+OCTUBRE!C99+NOVIEMBRE!C99+DICIEMBRE!C99</f>
        <v>0</v>
      </c>
      <c r="D99" s="202">
        <f>+ENERO!D99+FEBRERO!D99+MARZO!D99+ABRIL!D99+MAYO!D99+JUNIO!D99+JULIO!D99+AGOSTO!D99+SEPTIEMBRE!D99+OCTUBRE!D99+NOVIEMBRE!D99+DICIEMBRE!D99</f>
        <v>0</v>
      </c>
      <c r="E99" s="202">
        <f>+ENERO!E99+FEBRERO!E99+MARZO!E99+ABRIL!E99+MAYO!E99+JUNIO!E99+JULIO!E99+AGOSTO!E99+SEPTIEMBRE!E99+OCTUBRE!E99+NOVIEMBRE!E99+DICIEMBRE!E99</f>
        <v>0</v>
      </c>
      <c r="F99" s="202">
        <f>+ENERO!F99+FEBRERO!F99+MARZO!F99+ABRIL!F99+MAYO!F99+JUNIO!F99+JULIO!F99+AGOSTO!F99+SEPTIEMBRE!F99+OCTUBRE!F99+NOVIEMBRE!F99+DICIEMBRE!F99</f>
        <v>0</v>
      </c>
      <c r="G99" s="451" t="s">
        <v>20</v>
      </c>
      <c r="H99" s="1"/>
      <c r="I99" s="492" t="s">
        <v>140</v>
      </c>
      <c r="J99" s="202">
        <f>+ENERO!J99+FEBRERO!J99+MARZO!J99+ABRIL!J99+MAYO!J99+JUNIO!J99+JULIO!J99+AGOSTO!J99+SEPTIEMBRE!J99+OCTUBRE!J99+NOVIEMBRE!J99+DICIEMBRE!J99</f>
        <v>3478</v>
      </c>
      <c r="K99" s="202">
        <f>+ENERO!K99+FEBRERO!K99+MARZO!K99+ABRIL!K99+MAYO!K99+JUNIO!K99+JULIO!K99+AGOSTO!K99+SEPTIEMBRE!K99+OCTUBRE!K99+NOVIEMBRE!K99+DICIEMBRE!K99</f>
        <v>0</v>
      </c>
      <c r="L99" s="202">
        <f>+ENERO!L99+FEBRERO!L99+MARZO!L99+ABRIL!L99+MAYO!L99+JUNIO!L99+JULIO!L99+AGOSTO!L99+SEPTIEMBRE!L99+OCTUBRE!L99+NOVIEMBRE!L99+DICIEMBRE!L99</f>
        <v>0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77">
        <v>0</v>
      </c>
      <c r="Y99" s="178"/>
      <c r="Z99" s="1"/>
    </row>
    <row r="100" spans="1:26" x14ac:dyDescent="0.25">
      <c r="A100" s="1096" t="s">
        <v>141</v>
      </c>
      <c r="B100" s="54" t="s">
        <v>142</v>
      </c>
      <c r="C100" s="202">
        <f>+ENERO!C100+FEBRERO!C100+MARZO!C100+ABRIL!C100+MAYO!C100+JUNIO!C100+JULIO!C100+AGOSTO!C100+SEPTIEMBRE!C100+OCTUBRE!C100+NOVIEMBRE!C100+DICIEMBRE!C100</f>
        <v>623</v>
      </c>
      <c r="D100" s="202">
        <f>+ENERO!D100+FEBRERO!D100+MARZO!D100+ABRIL!D100+MAYO!D100+JUNIO!D100+JULIO!D100+AGOSTO!D100+SEPTIEMBRE!D100+OCTUBRE!D100+NOVIEMBRE!D100+DICIEMBRE!D100</f>
        <v>623</v>
      </c>
      <c r="E100" s="202">
        <f>+ENERO!E100+FEBRERO!E100+MARZO!E100+ABRIL!E100+MAYO!E100+JUNIO!E100+JULIO!E100+AGOSTO!E100+SEPTIEMBRE!E100+OCTUBRE!E100+NOVIEMBRE!E100+DICIEMBRE!E100</f>
        <v>65</v>
      </c>
      <c r="F100" s="202">
        <f>+ENERO!F100+FEBRERO!F100+MARZO!F100+ABRIL!F100+MAYO!F100+JUNIO!F100+JULIO!F100+AGOSTO!F100+SEPTIEMBRE!F100+OCTUBRE!F100+NOVIEMBRE!F100+DICIEMBRE!F100</f>
        <v>558</v>
      </c>
      <c r="G100" s="451" t="s">
        <v>20</v>
      </c>
      <c r="H100" s="1"/>
      <c r="I100" s="7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77">
        <v>0</v>
      </c>
      <c r="Y100" s="178"/>
      <c r="Z100" s="1"/>
    </row>
    <row r="101" spans="1:26" x14ac:dyDescent="0.25">
      <c r="A101" s="1097"/>
      <c r="B101" s="62" t="s">
        <v>143</v>
      </c>
      <c r="C101" s="202">
        <f>+ENERO!C101+FEBRERO!C101+MARZO!C101+ABRIL!C101+MAYO!C101+JUNIO!C101+JULIO!C101+AGOSTO!C101+SEPTIEMBRE!C101+OCTUBRE!C101+NOVIEMBRE!C101+DICIEMBRE!C101</f>
        <v>13</v>
      </c>
      <c r="D101" s="202">
        <f>+ENERO!D101+FEBRERO!D101+MARZO!D101+ABRIL!D101+MAYO!D101+JUNIO!D101+JULIO!D101+AGOSTO!D101+SEPTIEMBRE!D101+OCTUBRE!D101+NOVIEMBRE!D101+DICIEMBRE!D101</f>
        <v>13</v>
      </c>
      <c r="E101" s="202">
        <f>+ENERO!E101+FEBRERO!E101+MARZO!E101+ABRIL!E101+MAYO!E101+JUNIO!E101+JULIO!E101+AGOSTO!E101+SEPTIEMBRE!E101+OCTUBRE!E101+NOVIEMBRE!E101+DICIEMBRE!E101</f>
        <v>3</v>
      </c>
      <c r="F101" s="202">
        <f>+ENERO!F101+FEBRERO!F101+MARZO!F101+ABRIL!F101+MAYO!F101+JUNIO!F101+JULIO!F101+AGOSTO!F101+SEPTIEMBRE!F101+OCTUBRE!F101+NOVIEMBRE!F101+DICIEMBRE!F101</f>
        <v>10</v>
      </c>
      <c r="G101" s="451" t="s">
        <v>20</v>
      </c>
      <c r="H101" s="1"/>
      <c r="I101" s="7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77">
        <v>0</v>
      </c>
      <c r="Y101" s="178"/>
      <c r="Z101" s="1"/>
    </row>
    <row r="102" spans="1:26" x14ac:dyDescent="0.25">
      <c r="A102" s="1094" t="s">
        <v>144</v>
      </c>
      <c r="B102" s="1095"/>
      <c r="C102" s="202">
        <f>+ENERO!C102+FEBRERO!C102+MARZO!C102+ABRIL!C102+MAYO!C102+JUNIO!C102+JULIO!C102+AGOSTO!C102+SEPTIEMBRE!C102+OCTUBRE!C102+NOVIEMBRE!C102+DICIEMBRE!C102</f>
        <v>1681</v>
      </c>
      <c r="D102" s="202">
        <f>+ENERO!D102+FEBRERO!D102+MARZO!D102+ABRIL!D102+MAYO!D102+JUNIO!D102+JULIO!D102+AGOSTO!D102+SEPTIEMBRE!D102+OCTUBRE!D102+NOVIEMBRE!D102+DICIEMBRE!D102</f>
        <v>1567</v>
      </c>
      <c r="E102" s="202">
        <f>+ENERO!E102+FEBRERO!E102+MARZO!E102+ABRIL!E102+MAYO!E102+JUNIO!E102+JULIO!E102+AGOSTO!E102+SEPTIEMBRE!E102+OCTUBRE!E102+NOVIEMBRE!E102+DICIEMBRE!E102</f>
        <v>0</v>
      </c>
      <c r="F102" s="202">
        <f>+ENERO!F102+FEBRERO!F102+MARZO!F102+ABRIL!F102+MAYO!F102+JUNIO!F102+JULIO!F102+AGOSTO!F102+SEPTIEMBRE!F102+OCTUBRE!F102+NOVIEMBRE!F102+DICIEMBRE!F102</f>
        <v>0</v>
      </c>
      <c r="G102" s="451" t="s">
        <v>20</v>
      </c>
      <c r="H102" s="1"/>
      <c r="I102" s="7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77">
        <v>0</v>
      </c>
      <c r="Y102" s="178"/>
      <c r="Z102" s="1"/>
    </row>
    <row r="103" spans="1:26" x14ac:dyDescent="0.25">
      <c r="A103" s="1093" t="s">
        <v>145</v>
      </c>
      <c r="B103" s="1093"/>
      <c r="C103" s="1093"/>
      <c r="D103" s="1093"/>
      <c r="E103" s="1"/>
      <c r="F103" s="1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49"/>
      <c r="Y103" s="148"/>
      <c r="Z103" s="1"/>
    </row>
    <row r="104" spans="1:26" ht="21" x14ac:dyDescent="0.25">
      <c r="A104" s="1067" t="s">
        <v>129</v>
      </c>
      <c r="B104" s="1068"/>
      <c r="C104" s="30" t="s">
        <v>14</v>
      </c>
      <c r="D104" s="399" t="s">
        <v>131</v>
      </c>
      <c r="E104" s="400" t="s">
        <v>132</v>
      </c>
      <c r="F104" s="146"/>
      <c r="G104" s="147"/>
      <c r="H104" s="1"/>
      <c r="I104" s="7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49"/>
      <c r="Y104" s="148"/>
      <c r="Z104" s="1"/>
    </row>
    <row r="105" spans="1:26" x14ac:dyDescent="0.25">
      <c r="A105" s="1112" t="s">
        <v>146</v>
      </c>
      <c r="B105" s="1113"/>
      <c r="C105" s="202">
        <f>+ENERO!C105+FEBRERO!C105+MARZO!C105+ABRIL!C105+MAYO!C105+JUNIO!C105+JULIO!C105+AGOSTO!C105+SEPTIEMBRE!C105+OCTUBRE!C105+NOVIEMBRE!C105+DICIEMBRE!C105</f>
        <v>0</v>
      </c>
      <c r="D105" s="202">
        <f>+ENERO!D105+FEBRERO!D105+MARZO!D105+ABRIL!D105+MAYO!D105+JUNIO!D105+JULIO!D105+AGOSTO!D105+SEPTIEMBRE!D105+OCTUBRE!D105+NOVIEMBRE!D105+DICIEMBRE!D105</f>
        <v>0</v>
      </c>
      <c r="E105" s="202">
        <f>+ENERO!E105+FEBRERO!E105+MARZO!E105+ABRIL!E105+MAYO!E105+JUNIO!E105+JULIO!E105+AGOSTO!E105+SEPTIEMBRE!E105+OCTUBRE!E105+NOVIEMBRE!E105+DICIEMBRE!E105</f>
        <v>0</v>
      </c>
      <c r="F105" s="457"/>
      <c r="G105" s="151"/>
      <c r="H105" s="4" t="s">
        <v>20</v>
      </c>
      <c r="I105" s="7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49"/>
      <c r="Y105" s="148"/>
      <c r="Z105" s="1"/>
    </row>
    <row r="106" spans="1:26" x14ac:dyDescent="0.25">
      <c r="A106" s="1108" t="s">
        <v>147</v>
      </c>
      <c r="B106" s="1109"/>
      <c r="C106" s="202">
        <f>+ENERO!C106+FEBRERO!C106+MARZO!C106+ABRIL!C106+MAYO!C106+JUNIO!C106+JULIO!C106+AGOSTO!C106+SEPTIEMBRE!C106+OCTUBRE!C106+NOVIEMBRE!C106+DICIEMBRE!C106</f>
        <v>0</v>
      </c>
      <c r="D106" s="202">
        <f>+ENERO!D106+FEBRERO!D106+MARZO!D106+ABRIL!D106+MAYO!D106+JUNIO!D106+JULIO!D106+AGOSTO!D106+SEPTIEMBRE!D106+OCTUBRE!D106+NOVIEMBRE!D106+DICIEMBRE!D106</f>
        <v>0</v>
      </c>
      <c r="E106" s="202">
        <f>+ENERO!E106+FEBRERO!E106+MARZO!E106+ABRIL!E106+MAYO!E106+JUNIO!E106+JULIO!E106+AGOSTO!E106+SEPTIEMBRE!E106+OCTUBRE!E106+NOVIEMBRE!E106+DICIEMBRE!E106</f>
        <v>0</v>
      </c>
      <c r="F106" s="457"/>
      <c r="G106" s="151"/>
      <c r="H106" s="4" t="s">
        <v>20</v>
      </c>
      <c r="I106" s="7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49"/>
      <c r="Y106" s="148"/>
      <c r="Z106" s="1"/>
    </row>
    <row r="107" spans="1:26" x14ac:dyDescent="0.25">
      <c r="A107" s="1096" t="s">
        <v>148</v>
      </c>
      <c r="B107" s="79" t="s">
        <v>149</v>
      </c>
      <c r="C107" s="202">
        <f>+ENERO!C107+FEBRERO!C107+MARZO!C107+ABRIL!C107+MAYO!C107+JUNIO!C107+JULIO!C107+AGOSTO!C107+SEPTIEMBRE!C107+OCTUBRE!C107+NOVIEMBRE!C107+DICIEMBRE!C107</f>
        <v>0</v>
      </c>
      <c r="D107" s="202">
        <f>+ENERO!D107+FEBRERO!D107+MARZO!D107+ABRIL!D107+MAYO!D107+JUNIO!D107+JULIO!D107+AGOSTO!D107+SEPTIEMBRE!D107+OCTUBRE!D107+NOVIEMBRE!D107+DICIEMBRE!D107</f>
        <v>0</v>
      </c>
      <c r="E107" s="202">
        <f>+ENERO!E107+FEBRERO!E107+MARZO!E107+ABRIL!E107+MAYO!E107+JUNIO!E107+JULIO!E107+AGOSTO!E107+SEPTIEMBRE!E107+OCTUBRE!E107+NOVIEMBRE!E107+DICIEMBRE!E107</f>
        <v>0</v>
      </c>
      <c r="F107" s="457"/>
      <c r="G107" s="151"/>
      <c r="H107" s="4" t="s">
        <v>20</v>
      </c>
      <c r="I107" s="7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49"/>
      <c r="Y107" s="148"/>
      <c r="Z107" s="173"/>
    </row>
    <row r="108" spans="1:26" x14ac:dyDescent="0.25">
      <c r="A108" s="1097"/>
      <c r="B108" s="62" t="s">
        <v>143</v>
      </c>
      <c r="C108" s="202">
        <f>+ENERO!C108+FEBRERO!C108+MARZO!C108+ABRIL!C108+MAYO!C108+JUNIO!C108+JULIO!C108+AGOSTO!C108+SEPTIEMBRE!C108+OCTUBRE!C108+NOVIEMBRE!C108+DICIEMBRE!C108</f>
        <v>0</v>
      </c>
      <c r="D108" s="202">
        <f>+ENERO!D108+FEBRERO!D108+MARZO!D108+ABRIL!D108+MAYO!D108+JUNIO!D108+JULIO!D108+AGOSTO!D108+SEPTIEMBRE!D108+OCTUBRE!D108+NOVIEMBRE!D108+DICIEMBRE!D108</f>
        <v>0</v>
      </c>
      <c r="E108" s="202">
        <f>+ENERO!E108+FEBRERO!E108+MARZO!E108+ABRIL!E108+MAYO!E108+JUNIO!E108+JULIO!E108+AGOSTO!E108+SEPTIEMBRE!E108+OCTUBRE!E108+NOVIEMBRE!E108+DICIEMBRE!E108</f>
        <v>0</v>
      </c>
      <c r="F108" s="457"/>
      <c r="G108" s="151"/>
      <c r="H108" s="4" t="s">
        <v>20</v>
      </c>
      <c r="I108" s="7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49"/>
      <c r="Y108" s="149"/>
      <c r="Z108" s="173"/>
    </row>
    <row r="109" spans="1:26" x14ac:dyDescent="0.25">
      <c r="A109" s="1093" t="s">
        <v>150</v>
      </c>
      <c r="B109" s="1093"/>
      <c r="C109" s="1093"/>
      <c r="D109" s="1093"/>
      <c r="E109" s="1"/>
      <c r="F109" s="1"/>
      <c r="G109" s="1"/>
      <c r="H109" s="1"/>
      <c r="I109" s="1"/>
      <c r="J109" s="1"/>
      <c r="K109" s="11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49"/>
      <c r="Y109" s="149"/>
      <c r="Z109" s="1"/>
    </row>
    <row r="110" spans="1:26" ht="31.5" x14ac:dyDescent="0.25">
      <c r="A110" s="1104" t="s">
        <v>151</v>
      </c>
      <c r="B110" s="1104"/>
      <c r="C110" s="9" t="s">
        <v>14</v>
      </c>
      <c r="D110" s="9" t="s">
        <v>130</v>
      </c>
      <c r="E110" s="11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49"/>
      <c r="Y110" s="149"/>
      <c r="Z110" s="1"/>
    </row>
    <row r="111" spans="1:26" x14ac:dyDescent="0.25">
      <c r="A111" s="1102" t="s">
        <v>152</v>
      </c>
      <c r="B111" s="1103"/>
      <c r="C111" s="202">
        <f>+ENERO!C111+FEBRERO!C111+MARZO!C111+ABRIL!C111+MAYO!C111+JUNIO!C111+JULIO!C111+AGOSTO!C111+SEPTIEMBRE!C111+OCTUBRE!C111+NOVIEMBRE!C111+DICIEMBRE!C111</f>
        <v>0</v>
      </c>
      <c r="D111" s="202">
        <f>+ENERO!D111+FEBRERO!D111+MARZO!D111+ABRIL!D111+MAYO!D111+JUNIO!D111+JULIO!D111+AGOSTO!D111+SEPTIEMBRE!D111+OCTUBRE!D111+NOVIEMBRE!D111+DICIEMBRE!D111</f>
        <v>0</v>
      </c>
      <c r="E111" s="451" t="s">
        <v>20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52">
        <v>0</v>
      </c>
      <c r="S111" s="1"/>
      <c r="T111" s="1"/>
      <c r="U111" s="1"/>
      <c r="V111" s="1"/>
      <c r="W111" s="1"/>
      <c r="X111" s="177">
        <v>0</v>
      </c>
      <c r="Y111" s="177"/>
      <c r="Z111" s="1"/>
    </row>
    <row r="112" spans="1:26" x14ac:dyDescent="0.25">
      <c r="A112" s="1078" t="s">
        <v>153</v>
      </c>
      <c r="B112" s="1079"/>
      <c r="C112" s="202">
        <f>+ENERO!C112+FEBRERO!C112+MARZO!C112+ABRIL!C112+MAYO!C112+JUNIO!C112+JULIO!C112+AGOSTO!C112+SEPTIEMBRE!C112+OCTUBRE!C112+NOVIEMBRE!C112+DICIEMBRE!C112</f>
        <v>0</v>
      </c>
      <c r="D112" s="202">
        <f>+ENERO!D112+FEBRERO!D112+MARZO!D112+ABRIL!D112+MAYO!D112+JUNIO!D112+JULIO!D112+AGOSTO!D112+SEPTIEMBRE!D112+OCTUBRE!D112+NOVIEMBRE!D112+DICIEMBRE!D112</f>
        <v>0</v>
      </c>
      <c r="E112" s="451" t="s">
        <v>20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52">
        <v>0</v>
      </c>
      <c r="S112" s="1"/>
      <c r="T112" s="1"/>
      <c r="U112" s="1"/>
      <c r="V112" s="1"/>
      <c r="W112" s="1"/>
      <c r="X112" s="177">
        <v>0</v>
      </c>
      <c r="Y112" s="178"/>
      <c r="Z112" s="1"/>
    </row>
    <row r="113" spans="1:25" x14ac:dyDescent="0.25">
      <c r="A113" s="77" t="s">
        <v>154</v>
      </c>
      <c r="B113" s="20"/>
      <c r="C113" s="20"/>
      <c r="D113" s="20"/>
      <c r="E113" s="1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" x14ac:dyDescent="0.25">
      <c r="A115" s="1042"/>
      <c r="B115" s="1043"/>
      <c r="C115" s="30" t="s">
        <v>14</v>
      </c>
      <c r="D115" s="401" t="s">
        <v>156</v>
      </c>
      <c r="E115" s="402" t="s">
        <v>157</v>
      </c>
      <c r="F115" s="40" t="s">
        <v>16</v>
      </c>
      <c r="G115" s="41" t="s">
        <v>17</v>
      </c>
      <c r="H115" s="8" t="s">
        <v>18</v>
      </c>
      <c r="I115" s="1081"/>
      <c r="J115" s="1082"/>
      <c r="K115" s="107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063" t="s">
        <v>158</v>
      </c>
      <c r="B116" s="81" t="s">
        <v>159</v>
      </c>
      <c r="C116" s="202">
        <f>+ENERO!C116+FEBRERO!C116+MARZO!C116+ABRIL!C116+MAYO!C116+JUNIO!C116+JULIO!C116+AGOSTO!C116+SEPTIEMBRE!C116+OCTUBRE!C116+NOVIEMBRE!C116+DICIEMBRE!C116</f>
        <v>27</v>
      </c>
      <c r="D116" s="202">
        <f>+ENERO!D116+FEBRERO!D116+MARZO!D116+ABRIL!D116+MAYO!D116+JUNIO!D116+JULIO!D116+AGOSTO!D116+SEPTIEMBRE!D116+OCTUBRE!D116+NOVIEMBRE!D116+DICIEMBRE!D116</f>
        <v>6</v>
      </c>
      <c r="E116" s="202">
        <f>+ENERO!E116+FEBRERO!E116+MARZO!E116+ABRIL!E116+MAYO!E116+JUNIO!E116+JULIO!E116+AGOSTO!E116+SEPTIEMBRE!E116+OCTUBRE!E116+NOVIEMBRE!E116+DICIEMBRE!E116</f>
        <v>21</v>
      </c>
      <c r="F116" s="511">
        <f>+ENERO!F116+FEBRERO!F116+MARZO!F116+ABRIL!F116+MAYO!F116+JUNIO!F116+JULIO!F116+AGOSTO!F116+SEPTIEMBRE!F116+OCTUBRE!F116+NOVIEMBRE!F116+DICIEMBRE!F116</f>
        <v>10</v>
      </c>
      <c r="G116" s="511">
        <f>+ENERO!G116+FEBRERO!G116+MARZO!G116+ABRIL!G116+MAYO!G116+JUNIO!G116+JULIO!G116+AGOSTO!G116+SEPTIEMBRE!G116+OCTUBRE!G116+NOVIEMBRE!G116+DICIEMBRE!G116</f>
        <v>17</v>
      </c>
      <c r="H116" s="511">
        <f>+ENERO!H116+FEBRERO!H116+MARZO!H116+ABRIL!H116+MAYO!H116+JUNIO!H116+JULIO!H116+AGOSTO!H116+SEPTIEMBRE!H116+OCTUBRE!H116+NOVIEMBRE!H116+DICIEMBRE!H116</f>
        <v>0</v>
      </c>
      <c r="I116" s="202">
        <f>+ENERO!I116+FEBRERO!I116+MARZO!I116+ABRIL!I116+MAYO!I116+JUNIO!I116+JULIO!I116+AGOSTO!I116+SEPTIEMBRE!I116+OCTUBRE!I116+NOVIEMBRE!I116+DICIEMBRE!I116</f>
        <v>0</v>
      </c>
      <c r="J116" s="202">
        <f>+ENERO!J116+FEBRERO!J116+MARZO!J116+ABRIL!J116+MAYO!J116+JUNIO!J116+JULIO!J116+AGOSTO!J116+SEPTIEMBRE!J116+OCTUBRE!J116+NOVIEMBRE!J116+DICIEMBRE!J116</f>
        <v>0</v>
      </c>
      <c r="K116" s="202">
        <f>+ENERO!K116+FEBRERO!K116+MARZO!K116+ABRIL!K116+MAYO!K116+JUNIO!K116+JULIO!K116+AGOSTO!K116+SEPTIEMBRE!K116+OCTUBRE!K116+NOVIEMBRE!K116+DICIEMBRE!K116</f>
        <v>0</v>
      </c>
      <c r="L116" s="451" t="s">
        <v>20</v>
      </c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79">
        <v>0</v>
      </c>
      <c r="Y116" s="181">
        <v>0</v>
      </c>
    </row>
    <row r="117" spans="1:25" x14ac:dyDescent="0.25">
      <c r="A117" s="1084"/>
      <c r="B117" s="82" t="s">
        <v>160</v>
      </c>
      <c r="C117" s="202">
        <f>+ENERO!C117+FEBRERO!C117+MARZO!C117+ABRIL!C117+MAYO!C117+JUNIO!C117+JULIO!C117+AGOSTO!C117+SEPTIEMBRE!C117+OCTUBRE!C117+NOVIEMBRE!C117+DICIEMBRE!C117</f>
        <v>2</v>
      </c>
      <c r="D117" s="202">
        <f>+ENERO!D117+FEBRERO!D117+MARZO!D117+ABRIL!D117+MAYO!D117+JUNIO!D117+JULIO!D117+AGOSTO!D117+SEPTIEMBRE!D117+OCTUBRE!D117+NOVIEMBRE!D117+DICIEMBRE!D117</f>
        <v>0</v>
      </c>
      <c r="E117" s="202">
        <f>+ENERO!E117+FEBRERO!E117+MARZO!E117+ABRIL!E117+MAYO!E117+JUNIO!E117+JULIO!E117+AGOSTO!E117+SEPTIEMBRE!E117+OCTUBRE!E117+NOVIEMBRE!E117+DICIEMBRE!E117</f>
        <v>0</v>
      </c>
      <c r="F117" s="511">
        <f>+ENERO!F117+FEBRERO!F117+MARZO!F117+ABRIL!F117+MAYO!F117+JUNIO!F117+JULIO!F117+AGOSTO!F117+SEPTIEMBRE!F117+OCTUBRE!F117+NOVIEMBRE!F117+DICIEMBRE!F117</f>
        <v>2</v>
      </c>
      <c r="G117" s="511">
        <f>+ENERO!G117+FEBRERO!G117+MARZO!G117+ABRIL!G117+MAYO!G117+JUNIO!G117+JULIO!G117+AGOSTO!G117+SEPTIEMBRE!G117+OCTUBRE!G117+NOVIEMBRE!G117+DICIEMBRE!G117</f>
        <v>0</v>
      </c>
      <c r="H117" s="511">
        <f>+ENERO!H117+FEBRERO!H117+MARZO!H117+ABRIL!H117+MAYO!H117+JUNIO!H117+JULIO!H117+AGOSTO!H117+SEPTIEMBRE!H117+OCTUBRE!H117+NOVIEMBRE!H117+DICIEMBRE!H117</f>
        <v>0</v>
      </c>
      <c r="I117" s="202">
        <f>+ENERO!I117+FEBRERO!I117+MARZO!I117+ABRIL!I117+MAYO!I117+JUNIO!I117+JULIO!I117+AGOSTO!I117+SEPTIEMBRE!I117+OCTUBRE!I117+NOVIEMBRE!I117+DICIEMBRE!I117</f>
        <v>0</v>
      </c>
      <c r="J117" s="202">
        <f>+ENERO!J117+FEBRERO!J117+MARZO!J117+ABRIL!J117+MAYO!J117+JUNIO!J117+JULIO!J117+AGOSTO!J117+SEPTIEMBRE!J117+OCTUBRE!J117+NOVIEMBRE!J117+DICIEMBRE!J117</f>
        <v>0</v>
      </c>
      <c r="K117" s="202">
        <f>+ENERO!K117+FEBRERO!K117+MARZO!K117+ABRIL!K117+MAYO!K117+JUNIO!K117+JULIO!K117+AGOSTO!K117+SEPTIEMBRE!K117+OCTUBRE!K117+NOVIEMBRE!K117+DICIEMBRE!K117</f>
        <v>0</v>
      </c>
      <c r="L117" s="451" t="s">
        <v>20</v>
      </c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79"/>
      <c r="Y117" s="181">
        <v>0</v>
      </c>
    </row>
    <row r="118" spans="1:25" x14ac:dyDescent="0.25">
      <c r="A118" s="1085"/>
      <c r="B118" s="83" t="s">
        <v>14</v>
      </c>
      <c r="C118" s="202">
        <f>+ENERO!C118+FEBRERO!C118+MARZO!C118+ABRIL!C118+MAYO!C118+JUNIO!C118+JULIO!C118+AGOSTO!C118+SEPTIEMBRE!C118+OCTUBRE!C118+NOVIEMBRE!C118+DICIEMBRE!C118</f>
        <v>29</v>
      </c>
      <c r="D118" s="202">
        <f>+ENERO!D118+FEBRERO!D118+MARZO!D118+ABRIL!D118+MAYO!D118+JUNIO!D118+JULIO!D118+AGOSTO!D118+SEPTIEMBRE!D118+OCTUBRE!D118+NOVIEMBRE!D118+DICIEMBRE!D118</f>
        <v>0</v>
      </c>
      <c r="E118" s="202">
        <f>+ENERO!E118+FEBRERO!E118+MARZO!E118+ABRIL!E118+MAYO!E118+JUNIO!E118+JULIO!E118+AGOSTO!E118+SEPTIEMBRE!E118+OCTUBRE!E118+NOVIEMBRE!E118+DICIEMBRE!E118</f>
        <v>0</v>
      </c>
      <c r="F118" s="511">
        <f>+ENERO!F118+FEBRERO!F118+MARZO!F118+ABRIL!F118+MAYO!F118+JUNIO!F118+JULIO!F118+AGOSTO!F118+SEPTIEMBRE!F118+OCTUBRE!F118+NOVIEMBRE!F118+DICIEMBRE!F118</f>
        <v>12</v>
      </c>
      <c r="G118" s="511">
        <f>+ENERO!G118+FEBRERO!G118+MARZO!G118+ABRIL!G118+MAYO!G118+JUNIO!G118+JULIO!G118+AGOSTO!G118+SEPTIEMBRE!G118+OCTUBRE!G118+NOVIEMBRE!G118+DICIEMBRE!G118</f>
        <v>17</v>
      </c>
      <c r="H118" s="511">
        <f>+ENERO!H118+FEBRERO!H118+MARZO!H118+ABRIL!H118+MAYO!H118+JUNIO!H118+JULIO!H118+AGOSTO!H118+SEPTIEMBRE!H118+OCTUBRE!H118+NOVIEMBRE!H118+DICIEMBRE!H118</f>
        <v>0</v>
      </c>
      <c r="I118" s="202">
        <f>+ENERO!I118+FEBRERO!I118+MARZO!I118+ABRIL!I118+MAYO!I118+JUNIO!I118+JULIO!I118+AGOSTO!I118+SEPTIEMBRE!I118+OCTUBRE!I118+NOVIEMBRE!I118+DICIEMBRE!I118</f>
        <v>0</v>
      </c>
      <c r="J118" s="202">
        <f>+ENERO!J118+FEBRERO!J118+MARZO!J118+ABRIL!J118+MAYO!J118+JUNIO!J118+JULIO!J118+AGOSTO!J118+SEPTIEMBRE!J118+OCTUBRE!J118+NOVIEMBRE!J118+DICIEMBRE!J118</f>
        <v>0</v>
      </c>
      <c r="K118" s="202">
        <f>+ENERO!K118+FEBRERO!K118+MARZO!K118+ABRIL!K118+MAYO!K118+JUNIO!K118+JULIO!K118+AGOSTO!K118+SEPTIEMBRE!K118+OCTUBRE!K118+NOVIEMBRE!K118+DICIEMBRE!K118</f>
        <v>0</v>
      </c>
      <c r="L118" s="451" t="s">
        <v>20</v>
      </c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79"/>
      <c r="Y118" s="181">
        <v>0</v>
      </c>
    </row>
    <row r="119" spans="1:25" x14ac:dyDescent="0.25">
      <c r="A119" s="84" t="s">
        <v>161</v>
      </c>
      <c r="B119" s="85"/>
      <c r="C119" s="202">
        <f>+ENERO!C119+FEBRERO!C119+MARZO!C119+ABRIL!C119+MAYO!C119+JUNIO!C119+JULIO!C119+AGOSTO!C119+SEPTIEMBRE!C119+OCTUBRE!C119+NOVIEMBRE!C119+DICIEMBRE!C119</f>
        <v>2004</v>
      </c>
      <c r="D119" s="202">
        <f>+ENERO!D119+FEBRERO!D119+MARZO!D119+ABRIL!D119+MAYO!D119+JUNIO!D119+JULIO!D119+AGOSTO!D119+SEPTIEMBRE!D119+OCTUBRE!D119+NOVIEMBRE!D119+DICIEMBRE!D119</f>
        <v>0</v>
      </c>
      <c r="E119" s="202">
        <f>+ENERO!E119+FEBRERO!E119+MARZO!E119+ABRIL!E119+MAYO!E119+JUNIO!E119+JULIO!E119+AGOSTO!E119+SEPTIEMBRE!E119+OCTUBRE!E119+NOVIEMBRE!E119+DICIEMBRE!E119</f>
        <v>0</v>
      </c>
      <c r="F119" s="511">
        <f>+ENERO!F119+FEBRERO!F119+MARZO!F119+ABRIL!F119+MAYO!F119+JUNIO!F119+JULIO!F119+AGOSTO!F119+SEPTIEMBRE!F119+OCTUBRE!F119+NOVIEMBRE!F119+DICIEMBRE!F119</f>
        <v>23</v>
      </c>
      <c r="G119" s="511">
        <f>+ENERO!G119+FEBRERO!G119+MARZO!G119+ABRIL!G119+MAYO!G119+JUNIO!G119+JULIO!G119+AGOSTO!G119+SEPTIEMBRE!G119+OCTUBRE!G119+NOVIEMBRE!G119+DICIEMBRE!G119</f>
        <v>1834</v>
      </c>
      <c r="H119" s="511">
        <f>+ENERO!H119+FEBRERO!H119+MARZO!H119+ABRIL!H119+MAYO!H119+JUNIO!H119+JULIO!H119+AGOSTO!H119+SEPTIEMBRE!H119+OCTUBRE!H119+NOVIEMBRE!H119+DICIEMBRE!H119</f>
        <v>147</v>
      </c>
      <c r="I119" s="202">
        <f>+ENERO!I119+FEBRERO!I119+MARZO!I119+ABRIL!I119+MAYO!I119+JUNIO!I119+JULIO!I119+AGOSTO!I119+SEPTIEMBRE!I119+OCTUBRE!I119+NOVIEMBRE!I119+DICIEMBRE!I119</f>
        <v>7</v>
      </c>
      <c r="J119" s="202">
        <f>+ENERO!J119+FEBRERO!J119+MARZO!J119+ABRIL!J119+MAYO!J119+JUNIO!J119+JULIO!J119+AGOSTO!J119+SEPTIEMBRE!J119+OCTUBRE!J119+NOVIEMBRE!J119+DICIEMBRE!J119</f>
        <v>0</v>
      </c>
      <c r="K119" s="202">
        <f>+ENERO!K119+FEBRERO!K119+MARZO!K119+ABRIL!K119+MAYO!K119+JUNIO!K119+JULIO!K119+AGOSTO!K119+SEPTIEMBRE!K119+OCTUBRE!K119+NOVIEMBRE!K119+DICIEMBRE!K119</f>
        <v>0</v>
      </c>
      <c r="L119" s="451" t="s">
        <v>20</v>
      </c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79"/>
      <c r="Y119" s="181">
        <v>0</v>
      </c>
    </row>
    <row r="120" spans="1:25" x14ac:dyDescent="0.25">
      <c r="A120" s="86" t="s">
        <v>162</v>
      </c>
      <c r="B120" s="87"/>
      <c r="C120" s="202">
        <f>+ENERO!C120+FEBRERO!C120+MARZO!C120+ABRIL!C120+MAYO!C120+JUNIO!C120+JULIO!C120+AGOSTO!C120+SEPTIEMBRE!C120+OCTUBRE!C120+NOVIEMBRE!C120+DICIEMBRE!C120</f>
        <v>951</v>
      </c>
      <c r="D120" s="202">
        <f>+ENERO!D120+FEBRERO!D120+MARZO!D120+ABRIL!D120+MAYO!D120+JUNIO!D120+JULIO!D120+AGOSTO!D120+SEPTIEMBRE!D120+OCTUBRE!D120+NOVIEMBRE!D120+DICIEMBRE!D120</f>
        <v>0</v>
      </c>
      <c r="E120" s="202">
        <f>+ENERO!E120+FEBRERO!E120+MARZO!E120+ABRIL!E120+MAYO!E120+JUNIO!E120+JULIO!E120+AGOSTO!E120+SEPTIEMBRE!E120+OCTUBRE!E120+NOVIEMBRE!E120+DICIEMBRE!E120</f>
        <v>0</v>
      </c>
      <c r="F120" s="511">
        <f>+ENERO!F120+FEBRERO!F120+MARZO!F120+ABRIL!F120+MAYO!F120+JUNIO!F120+JULIO!F120+AGOSTO!F120+SEPTIEMBRE!F120+OCTUBRE!F120+NOVIEMBRE!F120+DICIEMBRE!F120</f>
        <v>6</v>
      </c>
      <c r="G120" s="511">
        <f>+ENERO!G120+FEBRERO!G120+MARZO!G120+ABRIL!G120+MAYO!G120+JUNIO!G120+JULIO!G120+AGOSTO!G120+SEPTIEMBRE!G120+OCTUBRE!G120+NOVIEMBRE!G120+DICIEMBRE!G120</f>
        <v>901</v>
      </c>
      <c r="H120" s="511">
        <f>+ENERO!H120+FEBRERO!H120+MARZO!H120+ABRIL!H120+MAYO!H120+JUNIO!H120+JULIO!H120+AGOSTO!H120+SEPTIEMBRE!H120+OCTUBRE!H120+NOVIEMBRE!H120+DICIEMBRE!H120</f>
        <v>44</v>
      </c>
      <c r="I120" s="202">
        <f>+ENERO!I120+FEBRERO!I120+MARZO!I120+ABRIL!I120+MAYO!I120+JUNIO!I120+JULIO!I120+AGOSTO!I120+SEPTIEMBRE!I120+OCTUBRE!I120+NOVIEMBRE!I120+DICIEMBRE!I120</f>
        <v>0</v>
      </c>
      <c r="J120" s="202">
        <f>+ENERO!J120+FEBRERO!J120+MARZO!J120+ABRIL!J120+MAYO!J120+JUNIO!J120+JULIO!J120+AGOSTO!J120+SEPTIEMBRE!J120+OCTUBRE!J120+NOVIEMBRE!J120+DICIEMBRE!J120</f>
        <v>0</v>
      </c>
      <c r="K120" s="202">
        <f>+ENERO!K120+FEBRERO!K120+MARZO!K120+ABRIL!K120+MAYO!K120+JUNIO!K120+JULIO!K120+AGOSTO!K120+SEPTIEMBRE!K120+OCTUBRE!K120+NOVIEMBRE!K120+DICIEMBRE!K120</f>
        <v>0</v>
      </c>
      <c r="L120" s="451" t="s">
        <v>20</v>
      </c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79"/>
      <c r="Y120" s="181">
        <v>0</v>
      </c>
    </row>
    <row r="121" spans="1:25" x14ac:dyDescent="0.25">
      <c r="A121" s="1086" t="s">
        <v>163</v>
      </c>
      <c r="B121" s="1070"/>
      <c r="C121" s="202">
        <f>+ENERO!C121+FEBRERO!C121+MARZO!C121+ABRIL!C121+MAYO!C121+JUNIO!C121+JULIO!C121+AGOSTO!C121+SEPTIEMBRE!C121+OCTUBRE!C121+NOVIEMBRE!C121+DICIEMBRE!C121</f>
        <v>3</v>
      </c>
      <c r="D121" s="202">
        <f>+ENERO!D121+FEBRERO!D121+MARZO!D121+ABRIL!D121+MAYO!D121+JUNIO!D121+JULIO!D121+AGOSTO!D121+SEPTIEMBRE!D121+OCTUBRE!D121+NOVIEMBRE!D121+DICIEMBRE!D121</f>
        <v>0</v>
      </c>
      <c r="E121" s="202">
        <f>+ENERO!E121+FEBRERO!E121+MARZO!E121+ABRIL!E121+MAYO!E121+JUNIO!E121+JULIO!E121+AGOSTO!E121+SEPTIEMBRE!E121+OCTUBRE!E121+NOVIEMBRE!E121+DICIEMBRE!E121</f>
        <v>3</v>
      </c>
      <c r="F121" s="511">
        <f>+ENERO!F121+FEBRERO!F121+MARZO!F121+ABRIL!F121+MAYO!F121+JUNIO!F121+JULIO!F121+AGOSTO!F121+SEPTIEMBRE!F121+OCTUBRE!F121+NOVIEMBRE!F121+DICIEMBRE!F121</f>
        <v>0</v>
      </c>
      <c r="G121" s="511">
        <f>+ENERO!G121+FEBRERO!G121+MARZO!G121+ABRIL!G121+MAYO!G121+JUNIO!G121+JULIO!G121+AGOSTO!G121+SEPTIEMBRE!G121+OCTUBRE!G121+NOVIEMBRE!G121+DICIEMBRE!G121</f>
        <v>3</v>
      </c>
      <c r="H121" s="511">
        <f>+ENERO!H121+FEBRERO!H121+MARZO!H121+ABRIL!H121+MAYO!H121+JUNIO!H121+JULIO!H121+AGOSTO!H121+SEPTIEMBRE!H121+OCTUBRE!H121+NOVIEMBRE!H121+DICIEMBRE!H121</f>
        <v>0</v>
      </c>
      <c r="I121" s="202">
        <f>+ENERO!I121+FEBRERO!I121+MARZO!I121+ABRIL!I121+MAYO!I121+JUNIO!I121+JULIO!I121+AGOSTO!I121+SEPTIEMBRE!I121+OCTUBRE!I121+NOVIEMBRE!I121+DICIEMBRE!I121</f>
        <v>0</v>
      </c>
      <c r="J121" s="202">
        <f>+ENERO!J121+FEBRERO!J121+MARZO!J121+ABRIL!J121+MAYO!J121+JUNIO!J121+JULIO!J121+AGOSTO!J121+SEPTIEMBRE!J121+OCTUBRE!J121+NOVIEMBRE!J121+DICIEMBRE!J121</f>
        <v>0</v>
      </c>
      <c r="K121" s="202">
        <f>+ENERO!K121+FEBRERO!K121+MARZO!K121+ABRIL!K121+MAYO!K121+JUNIO!K121+JULIO!K121+AGOSTO!K121+SEPTIEMBRE!K121+OCTUBRE!K121+NOVIEMBRE!K121+DICIEMBRE!K121</f>
        <v>0</v>
      </c>
      <c r="L121" s="451" t="s">
        <v>20</v>
      </c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79">
        <v>0</v>
      </c>
      <c r="Y121" s="181">
        <v>0</v>
      </c>
    </row>
    <row r="122" spans="1:25" x14ac:dyDescent="0.25">
      <c r="A122" s="88" t="s">
        <v>164</v>
      </c>
      <c r="B122" s="89"/>
      <c r="C122" s="202">
        <f>+ENERO!C122+FEBRERO!C122+MARZO!C122+ABRIL!C122+MAYO!C122+JUNIO!C122+JULIO!C122+AGOSTO!C122+SEPTIEMBRE!C122+OCTUBRE!C122+NOVIEMBRE!C122+DICIEMBRE!C122</f>
        <v>5</v>
      </c>
      <c r="D122" s="202">
        <f>+ENERO!D122+FEBRERO!D122+MARZO!D122+ABRIL!D122+MAYO!D122+JUNIO!D122+JULIO!D122+AGOSTO!D122+SEPTIEMBRE!D122+OCTUBRE!D122+NOVIEMBRE!D122+DICIEMBRE!D122</f>
        <v>0</v>
      </c>
      <c r="E122" s="202">
        <f>+ENERO!E122+FEBRERO!E122+MARZO!E122+ABRIL!E122+MAYO!E122+JUNIO!E122+JULIO!E122+AGOSTO!E122+SEPTIEMBRE!E122+OCTUBRE!E122+NOVIEMBRE!E122+DICIEMBRE!E122</f>
        <v>0</v>
      </c>
      <c r="F122" s="511">
        <f>+ENERO!F122+FEBRERO!F122+MARZO!F122+ABRIL!F122+MAYO!F122+JUNIO!F122+JULIO!F122+AGOSTO!F122+SEPTIEMBRE!F122+OCTUBRE!F122+NOVIEMBRE!F122+DICIEMBRE!F122</f>
        <v>5</v>
      </c>
      <c r="G122" s="511">
        <f>+ENERO!G122+FEBRERO!G122+MARZO!G122+ABRIL!G122+MAYO!G122+JUNIO!G122+JULIO!G122+AGOSTO!G122+SEPTIEMBRE!G122+OCTUBRE!G122+NOVIEMBRE!G122+DICIEMBRE!G122</f>
        <v>0</v>
      </c>
      <c r="H122" s="511">
        <f>+ENERO!H122+FEBRERO!H122+MARZO!H122+ABRIL!H122+MAYO!H122+JUNIO!H122+JULIO!H122+AGOSTO!H122+SEPTIEMBRE!H122+OCTUBRE!H122+NOVIEMBRE!H122+DICIEMBRE!H122</f>
        <v>0</v>
      </c>
      <c r="I122" s="202">
        <f>+ENERO!I122+FEBRERO!I122+MARZO!I122+ABRIL!I122+MAYO!I122+JUNIO!I122+JULIO!I122+AGOSTO!I122+SEPTIEMBRE!I122+OCTUBRE!I122+NOVIEMBRE!I122+DICIEMBRE!I122</f>
        <v>0</v>
      </c>
      <c r="J122" s="202">
        <f>+ENERO!J122+FEBRERO!J122+MARZO!J122+ABRIL!J122+MAYO!J122+JUNIO!J122+JULIO!J122+AGOSTO!J122+SEPTIEMBRE!J122+OCTUBRE!J122+NOVIEMBRE!J122+DICIEMBRE!J122</f>
        <v>0</v>
      </c>
      <c r="K122" s="202">
        <f>+ENERO!K122+FEBRERO!K122+MARZO!K122+ABRIL!K122+MAYO!K122+JUNIO!K122+JULIO!K122+AGOSTO!K122+SEPTIEMBRE!K122+OCTUBRE!K122+NOVIEMBRE!K122+DICIEMBRE!K122</f>
        <v>0</v>
      </c>
      <c r="L122" s="451" t="s">
        <v>20</v>
      </c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79"/>
      <c r="Y122" s="181">
        <v>0</v>
      </c>
    </row>
    <row r="123" spans="1:25" x14ac:dyDescent="0.25">
      <c r="A123" s="1080" t="s">
        <v>165</v>
      </c>
      <c r="B123" s="90" t="s">
        <v>159</v>
      </c>
      <c r="C123" s="202">
        <f>+ENERO!C123+FEBRERO!C123+MARZO!C123+ABRIL!C123+MAYO!C123+JUNIO!C123+JULIO!C123+AGOSTO!C123+SEPTIEMBRE!C123+OCTUBRE!C123+NOVIEMBRE!C123+DICIEMBRE!C123</f>
        <v>2762</v>
      </c>
      <c r="D123" s="202">
        <f>+ENERO!D123+FEBRERO!D123+MARZO!D123+ABRIL!D123+MAYO!D123+JUNIO!D123+JULIO!D123+AGOSTO!D123+SEPTIEMBRE!D123+OCTUBRE!D123+NOVIEMBRE!D123+DICIEMBRE!D123</f>
        <v>13</v>
      </c>
      <c r="E123" s="202">
        <f>+ENERO!E123+FEBRERO!E123+MARZO!E123+ABRIL!E123+MAYO!E123+JUNIO!E123+JULIO!E123+AGOSTO!E123+SEPTIEMBRE!E123+OCTUBRE!E123+NOVIEMBRE!E123+DICIEMBRE!E123</f>
        <v>2749</v>
      </c>
      <c r="F123" s="511">
        <f>+ENERO!F123+FEBRERO!F123+MARZO!F123+ABRIL!F123+MAYO!F123+JUNIO!F123+JULIO!F123+AGOSTO!F123+SEPTIEMBRE!F123+OCTUBRE!F123+NOVIEMBRE!F123+DICIEMBRE!F123</f>
        <v>424</v>
      </c>
      <c r="G123" s="511">
        <f>+ENERO!G123+FEBRERO!G123+MARZO!G123+ABRIL!G123+MAYO!G123+JUNIO!G123+JULIO!G123+AGOSTO!G123+SEPTIEMBRE!G123+OCTUBRE!G123+NOVIEMBRE!G123+DICIEMBRE!G123</f>
        <v>1069</v>
      </c>
      <c r="H123" s="511">
        <f>+ENERO!H123+FEBRERO!H123+MARZO!H123+ABRIL!H123+MAYO!H123+JUNIO!H123+JULIO!H123+AGOSTO!H123+SEPTIEMBRE!H123+OCTUBRE!H123+NOVIEMBRE!H123+DICIEMBRE!H123</f>
        <v>1269</v>
      </c>
      <c r="I123" s="202">
        <f>+ENERO!I123+FEBRERO!I123+MARZO!I123+ABRIL!I123+MAYO!I123+JUNIO!I123+JULIO!I123+AGOSTO!I123+SEPTIEMBRE!I123+OCTUBRE!I123+NOVIEMBRE!I123+DICIEMBRE!I123</f>
        <v>45</v>
      </c>
      <c r="J123" s="202">
        <f>+ENERO!J123+FEBRERO!J123+MARZO!J123+ABRIL!J123+MAYO!J123+JUNIO!J123+JULIO!J123+AGOSTO!J123+SEPTIEMBRE!J123+OCTUBRE!J123+NOVIEMBRE!J123+DICIEMBRE!J123</f>
        <v>0</v>
      </c>
      <c r="K123" s="202">
        <f>+ENERO!K123+FEBRERO!K123+MARZO!K123+ABRIL!K123+MAYO!K123+JUNIO!K123+JULIO!K123+AGOSTO!K123+SEPTIEMBRE!K123+OCTUBRE!K123+NOVIEMBRE!K123+DICIEMBRE!K123</f>
        <v>0</v>
      </c>
      <c r="L123" s="451" t="s">
        <v>20</v>
      </c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79">
        <v>0</v>
      </c>
      <c r="Y123" s="181">
        <v>0</v>
      </c>
    </row>
    <row r="124" spans="1:25" x14ac:dyDescent="0.25">
      <c r="A124" s="1082"/>
      <c r="B124" s="82" t="s">
        <v>160</v>
      </c>
      <c r="C124" s="202">
        <f>+ENERO!C124+FEBRERO!C124+MARZO!C124+ABRIL!C124+MAYO!C124+JUNIO!C124+JULIO!C124+AGOSTO!C124+SEPTIEMBRE!C124+OCTUBRE!C124+NOVIEMBRE!C124+DICIEMBRE!C124</f>
        <v>4291</v>
      </c>
      <c r="D124" s="202">
        <f>+ENERO!D124+FEBRERO!D124+MARZO!D124+ABRIL!D124+MAYO!D124+JUNIO!D124+JULIO!D124+AGOSTO!D124+SEPTIEMBRE!D124+OCTUBRE!D124+NOVIEMBRE!D124+DICIEMBRE!D124</f>
        <v>0</v>
      </c>
      <c r="E124" s="202">
        <f>+ENERO!E124+FEBRERO!E124+MARZO!E124+ABRIL!E124+MAYO!E124+JUNIO!E124+JULIO!E124+AGOSTO!E124+SEPTIEMBRE!E124+OCTUBRE!E124+NOVIEMBRE!E124+DICIEMBRE!E124</f>
        <v>0</v>
      </c>
      <c r="F124" s="511">
        <f>+ENERO!F124+FEBRERO!F124+MARZO!F124+ABRIL!F124+MAYO!F124+JUNIO!F124+JULIO!F124+AGOSTO!F124+SEPTIEMBRE!F124+OCTUBRE!F124+NOVIEMBRE!F124+DICIEMBRE!F124</f>
        <v>1489</v>
      </c>
      <c r="G124" s="511">
        <f>+ENERO!G124+FEBRERO!G124+MARZO!G124+ABRIL!G124+MAYO!G124+JUNIO!G124+JULIO!G124+AGOSTO!G124+SEPTIEMBRE!G124+OCTUBRE!G124+NOVIEMBRE!G124+DICIEMBRE!G124</f>
        <v>86</v>
      </c>
      <c r="H124" s="511">
        <f>+ENERO!H124+FEBRERO!H124+MARZO!H124+ABRIL!H124+MAYO!H124+JUNIO!H124+JULIO!H124+AGOSTO!H124+SEPTIEMBRE!H124+OCTUBRE!H124+NOVIEMBRE!H124+DICIEMBRE!H124</f>
        <v>2716</v>
      </c>
      <c r="I124" s="202">
        <f>+ENERO!I124+FEBRERO!I124+MARZO!I124+ABRIL!I124+MAYO!I124+JUNIO!I124+JULIO!I124+AGOSTO!I124+SEPTIEMBRE!I124+OCTUBRE!I124+NOVIEMBRE!I124+DICIEMBRE!I124</f>
        <v>0</v>
      </c>
      <c r="J124" s="202">
        <f>+ENERO!J124+FEBRERO!J124+MARZO!J124+ABRIL!J124+MAYO!J124+JUNIO!J124+JULIO!J124+AGOSTO!J124+SEPTIEMBRE!J124+OCTUBRE!J124+NOVIEMBRE!J124+DICIEMBRE!J124</f>
        <v>0</v>
      </c>
      <c r="K124" s="202">
        <f>+ENERO!K124+FEBRERO!K124+MARZO!K124+ABRIL!K124+MAYO!K124+JUNIO!K124+JULIO!K124+AGOSTO!K124+SEPTIEMBRE!K124+OCTUBRE!K124+NOVIEMBRE!K124+DICIEMBRE!K124</f>
        <v>0</v>
      </c>
      <c r="L124" s="451" t="s">
        <v>20</v>
      </c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79"/>
      <c r="Y124" s="181">
        <v>0</v>
      </c>
    </row>
    <row r="125" spans="1:25" x14ac:dyDescent="0.25">
      <c r="A125" s="1081"/>
      <c r="B125" s="83" t="s">
        <v>14</v>
      </c>
      <c r="C125" s="202">
        <f>+ENERO!C125+FEBRERO!C125+MARZO!C125+ABRIL!C125+MAYO!C125+JUNIO!C125+JULIO!C125+AGOSTO!C125+SEPTIEMBRE!C125+OCTUBRE!C125+NOVIEMBRE!C125+DICIEMBRE!C125</f>
        <v>7053</v>
      </c>
      <c r="D125" s="202">
        <f>+ENERO!D125+FEBRERO!D125+MARZO!D125+ABRIL!D125+MAYO!D125+JUNIO!D125+JULIO!D125+AGOSTO!D125+SEPTIEMBRE!D125+OCTUBRE!D125+NOVIEMBRE!D125+DICIEMBRE!D125</f>
        <v>0</v>
      </c>
      <c r="E125" s="202">
        <f>+ENERO!E125+FEBRERO!E125+MARZO!E125+ABRIL!E125+MAYO!E125+JUNIO!E125+JULIO!E125+AGOSTO!E125+SEPTIEMBRE!E125+OCTUBRE!E125+NOVIEMBRE!E125+DICIEMBRE!E125</f>
        <v>0</v>
      </c>
      <c r="F125" s="511">
        <f>+ENERO!F125+FEBRERO!F125+MARZO!F125+ABRIL!F125+MAYO!F125+JUNIO!F125+JULIO!F125+AGOSTO!F125+SEPTIEMBRE!F125+OCTUBRE!F125+NOVIEMBRE!F125+DICIEMBRE!F125</f>
        <v>1913</v>
      </c>
      <c r="G125" s="511">
        <f>+ENERO!G125+FEBRERO!G125+MARZO!G125+ABRIL!G125+MAYO!G125+JUNIO!G125+JULIO!G125+AGOSTO!G125+SEPTIEMBRE!G125+OCTUBRE!G125+NOVIEMBRE!G125+DICIEMBRE!G125</f>
        <v>1155</v>
      </c>
      <c r="H125" s="511">
        <f>+ENERO!H125+FEBRERO!H125+MARZO!H125+ABRIL!H125+MAYO!H125+JUNIO!H125+JULIO!H125+AGOSTO!H125+SEPTIEMBRE!H125+OCTUBRE!H125+NOVIEMBRE!H125+DICIEMBRE!H125</f>
        <v>3985</v>
      </c>
      <c r="I125" s="202">
        <f>+ENERO!I125+FEBRERO!I125+MARZO!I125+ABRIL!I125+MAYO!I125+JUNIO!I125+JULIO!I125+AGOSTO!I125+SEPTIEMBRE!I125+OCTUBRE!I125+NOVIEMBRE!I125+DICIEMBRE!I125</f>
        <v>45</v>
      </c>
      <c r="J125" s="202">
        <f>+ENERO!J125+FEBRERO!J125+MARZO!J125+ABRIL!J125+MAYO!J125+JUNIO!J125+JULIO!J125+AGOSTO!J125+SEPTIEMBRE!J125+OCTUBRE!J125+NOVIEMBRE!J125+DICIEMBRE!J125</f>
        <v>0</v>
      </c>
      <c r="K125" s="202">
        <f>+ENERO!K125+FEBRERO!K125+MARZO!K125+ABRIL!K125+MAYO!K125+JUNIO!K125+JULIO!K125+AGOSTO!K125+SEPTIEMBRE!K125+OCTUBRE!K125+NOVIEMBRE!K125+DICIEMBRE!K125</f>
        <v>0</v>
      </c>
      <c r="L125" s="451" t="s">
        <v>20</v>
      </c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79"/>
      <c r="Y125" s="181">
        <v>0</v>
      </c>
    </row>
    <row r="126" spans="1:25" x14ac:dyDescent="0.25">
      <c r="A126" s="1082" t="s">
        <v>166</v>
      </c>
      <c r="B126" s="91" t="s">
        <v>159</v>
      </c>
      <c r="C126" s="202">
        <f>+ENERO!C126+FEBRERO!C126+MARZO!C126+ABRIL!C126+MAYO!C126+JUNIO!C126+JULIO!C126+AGOSTO!C126+SEPTIEMBRE!C126+OCTUBRE!C126+NOVIEMBRE!C126+DICIEMBRE!C126</f>
        <v>325</v>
      </c>
      <c r="D126" s="202">
        <f>+ENERO!D126+FEBRERO!D126+MARZO!D126+ABRIL!D126+MAYO!D126+JUNIO!D126+JULIO!D126+AGOSTO!D126+SEPTIEMBRE!D126+OCTUBRE!D126+NOVIEMBRE!D126+DICIEMBRE!D126</f>
        <v>224</v>
      </c>
      <c r="E126" s="202">
        <f>+ENERO!E126+FEBRERO!E126+MARZO!E126+ABRIL!E126+MAYO!E126+JUNIO!E126+JULIO!E126+AGOSTO!E126+SEPTIEMBRE!E126+OCTUBRE!E126+NOVIEMBRE!E126+DICIEMBRE!E126</f>
        <v>101</v>
      </c>
      <c r="F126" s="511">
        <f>+ENERO!F126+FEBRERO!F126+MARZO!F126+ABRIL!F126+MAYO!F126+JUNIO!F126+JULIO!F126+AGOSTO!F126+SEPTIEMBRE!F126+OCTUBRE!F126+NOVIEMBRE!F126+DICIEMBRE!F126</f>
        <v>6</v>
      </c>
      <c r="G126" s="511">
        <f>+ENERO!G126+FEBRERO!G126+MARZO!G126+ABRIL!G126+MAYO!G126+JUNIO!G126+JULIO!G126+AGOSTO!G126+SEPTIEMBRE!G126+OCTUBRE!G126+NOVIEMBRE!G126+DICIEMBRE!G126</f>
        <v>319</v>
      </c>
      <c r="H126" s="511">
        <f>+ENERO!H126+FEBRERO!H126+MARZO!H126+ABRIL!H126+MAYO!H126+JUNIO!H126+JULIO!H126+AGOSTO!H126+SEPTIEMBRE!H126+OCTUBRE!H126+NOVIEMBRE!H126+DICIEMBRE!H126</f>
        <v>0</v>
      </c>
      <c r="I126" s="202">
        <f>+ENERO!I126+FEBRERO!I126+MARZO!I126+ABRIL!I126+MAYO!I126+JUNIO!I126+JULIO!I126+AGOSTO!I126+SEPTIEMBRE!I126+OCTUBRE!I126+NOVIEMBRE!I126+DICIEMBRE!I126</f>
        <v>0</v>
      </c>
      <c r="J126" s="202">
        <f>+ENERO!J126+FEBRERO!J126+MARZO!J126+ABRIL!J126+MAYO!J126+JUNIO!J126+JULIO!J126+AGOSTO!J126+SEPTIEMBRE!J126+OCTUBRE!J126+NOVIEMBRE!J126+DICIEMBRE!J126</f>
        <v>0</v>
      </c>
      <c r="K126" s="202">
        <f>+ENERO!K126+FEBRERO!K126+MARZO!K126+ABRIL!K126+MAYO!K126+JUNIO!K126+JULIO!K126+AGOSTO!K126+SEPTIEMBRE!K126+OCTUBRE!K126+NOVIEMBRE!K126+DICIEMBRE!K126</f>
        <v>0</v>
      </c>
      <c r="L126" s="451" t="s">
        <v>20</v>
      </c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79">
        <v>0</v>
      </c>
      <c r="Y126" s="181">
        <v>0</v>
      </c>
    </row>
    <row r="127" spans="1:25" x14ac:dyDescent="0.25">
      <c r="A127" s="1082"/>
      <c r="B127" s="82" t="s">
        <v>160</v>
      </c>
      <c r="C127" s="202">
        <f>+ENERO!C127+FEBRERO!C127+MARZO!C127+ABRIL!C127+MAYO!C127+JUNIO!C127+JULIO!C127+AGOSTO!C127+SEPTIEMBRE!C127+OCTUBRE!C127+NOVIEMBRE!C127+DICIEMBRE!C127</f>
        <v>244</v>
      </c>
      <c r="D127" s="202">
        <f>+ENERO!D127+FEBRERO!D127+MARZO!D127+ABRIL!D127+MAYO!D127+JUNIO!D127+JULIO!D127+AGOSTO!D127+SEPTIEMBRE!D127+OCTUBRE!D127+NOVIEMBRE!D127+DICIEMBRE!D127</f>
        <v>0</v>
      </c>
      <c r="E127" s="202">
        <f>+ENERO!E127+FEBRERO!E127+MARZO!E127+ABRIL!E127+MAYO!E127+JUNIO!E127+JULIO!E127+AGOSTO!E127+SEPTIEMBRE!E127+OCTUBRE!E127+NOVIEMBRE!E127+DICIEMBRE!E127</f>
        <v>0</v>
      </c>
      <c r="F127" s="511">
        <f>+ENERO!F127+FEBRERO!F127+MARZO!F127+ABRIL!F127+MAYO!F127+JUNIO!F127+JULIO!F127+AGOSTO!F127+SEPTIEMBRE!F127+OCTUBRE!F127+NOVIEMBRE!F127+DICIEMBRE!F127</f>
        <v>25</v>
      </c>
      <c r="G127" s="511">
        <f>+ENERO!G127+FEBRERO!G127+MARZO!G127+ABRIL!G127+MAYO!G127+JUNIO!G127+JULIO!G127+AGOSTO!G127+SEPTIEMBRE!G127+OCTUBRE!G127+NOVIEMBRE!G127+DICIEMBRE!G127</f>
        <v>105</v>
      </c>
      <c r="H127" s="511">
        <f>+ENERO!H127+FEBRERO!H127+MARZO!H127+ABRIL!H127+MAYO!H127+JUNIO!H127+JULIO!H127+AGOSTO!H127+SEPTIEMBRE!H127+OCTUBRE!H127+NOVIEMBRE!H127+DICIEMBRE!H127</f>
        <v>114</v>
      </c>
      <c r="I127" s="202">
        <f>+ENERO!I127+FEBRERO!I127+MARZO!I127+ABRIL!I127+MAYO!I127+JUNIO!I127+JULIO!I127+AGOSTO!I127+SEPTIEMBRE!I127+OCTUBRE!I127+NOVIEMBRE!I127+DICIEMBRE!I127</f>
        <v>0</v>
      </c>
      <c r="J127" s="202">
        <f>+ENERO!J127+FEBRERO!J127+MARZO!J127+ABRIL!J127+MAYO!J127+JUNIO!J127+JULIO!J127+AGOSTO!J127+SEPTIEMBRE!J127+OCTUBRE!J127+NOVIEMBRE!J127+DICIEMBRE!J127</f>
        <v>0</v>
      </c>
      <c r="K127" s="202">
        <f>+ENERO!K127+FEBRERO!K127+MARZO!K127+ABRIL!K127+MAYO!K127+JUNIO!K127+JULIO!K127+AGOSTO!K127+SEPTIEMBRE!K127+OCTUBRE!K127+NOVIEMBRE!K127+DICIEMBRE!K127</f>
        <v>0</v>
      </c>
      <c r="L127" s="451" t="s">
        <v>20</v>
      </c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79"/>
      <c r="Y127" s="181">
        <v>0</v>
      </c>
    </row>
    <row r="128" spans="1:25" x14ac:dyDescent="0.25">
      <c r="A128" s="1082"/>
      <c r="B128" s="83" t="s">
        <v>14</v>
      </c>
      <c r="C128" s="202">
        <f>+ENERO!C128+FEBRERO!C128+MARZO!C128+ABRIL!C128+MAYO!C128+JUNIO!C128+JULIO!C128+AGOSTO!C128+SEPTIEMBRE!C128+OCTUBRE!C128+NOVIEMBRE!C128+DICIEMBRE!C128</f>
        <v>569</v>
      </c>
      <c r="D128" s="202">
        <f>+ENERO!D128+FEBRERO!D128+MARZO!D128+ABRIL!D128+MAYO!D128+JUNIO!D128+JULIO!D128+AGOSTO!D128+SEPTIEMBRE!D128+OCTUBRE!D128+NOVIEMBRE!D128+DICIEMBRE!D128</f>
        <v>0</v>
      </c>
      <c r="E128" s="202">
        <f>+ENERO!E128+FEBRERO!E128+MARZO!E128+ABRIL!E128+MAYO!E128+JUNIO!E128+JULIO!E128+AGOSTO!E128+SEPTIEMBRE!E128+OCTUBRE!E128+NOVIEMBRE!E128+DICIEMBRE!E128</f>
        <v>0</v>
      </c>
      <c r="F128" s="511">
        <f>+ENERO!F128+FEBRERO!F128+MARZO!F128+ABRIL!F128+MAYO!F128+JUNIO!F128+JULIO!F128+AGOSTO!F128+SEPTIEMBRE!F128+OCTUBRE!F128+NOVIEMBRE!F128+DICIEMBRE!F128</f>
        <v>31</v>
      </c>
      <c r="G128" s="511">
        <f>+ENERO!G128+FEBRERO!G128+MARZO!G128+ABRIL!G128+MAYO!G128+JUNIO!G128+JULIO!G128+AGOSTO!G128+SEPTIEMBRE!G128+OCTUBRE!G128+NOVIEMBRE!G128+DICIEMBRE!G128</f>
        <v>424</v>
      </c>
      <c r="H128" s="511">
        <f>+ENERO!H128+FEBRERO!H128+MARZO!H128+ABRIL!H128+MAYO!H128+JUNIO!H128+JULIO!H128+AGOSTO!H128+SEPTIEMBRE!H128+OCTUBRE!H128+NOVIEMBRE!H128+DICIEMBRE!H128</f>
        <v>114</v>
      </c>
      <c r="I128" s="202">
        <f>+ENERO!I128+FEBRERO!I128+MARZO!I128+ABRIL!I128+MAYO!I128+JUNIO!I128+JULIO!I128+AGOSTO!I128+SEPTIEMBRE!I128+OCTUBRE!I128+NOVIEMBRE!I128+DICIEMBRE!I128</f>
        <v>0</v>
      </c>
      <c r="J128" s="202">
        <f>+ENERO!J128+FEBRERO!J128+MARZO!J128+ABRIL!J128+MAYO!J128+JUNIO!J128+JULIO!J128+AGOSTO!J128+SEPTIEMBRE!J128+OCTUBRE!J128+NOVIEMBRE!J128+DICIEMBRE!J128</f>
        <v>0</v>
      </c>
      <c r="K128" s="202">
        <f>+ENERO!K128+FEBRERO!K128+MARZO!K128+ABRIL!K128+MAYO!K128+JUNIO!K128+JULIO!K128+AGOSTO!K128+SEPTIEMBRE!K128+OCTUBRE!K128+NOVIEMBRE!K128+DICIEMBRE!K128</f>
        <v>0</v>
      </c>
      <c r="L128" s="451" t="s">
        <v>20</v>
      </c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79"/>
      <c r="Y128" s="181">
        <v>0</v>
      </c>
    </row>
    <row r="129" spans="1:26" x14ac:dyDescent="0.25">
      <c r="A129" s="86" t="s">
        <v>167</v>
      </c>
      <c r="B129" s="89"/>
      <c r="C129" s="202">
        <f>+ENERO!C129+FEBRERO!C129+MARZO!C129+ABRIL!C129+MAYO!C129+JUNIO!C129+JULIO!C129+AGOSTO!C129+SEPTIEMBRE!C129+OCTUBRE!C129+NOVIEMBRE!C129+DICIEMBRE!C129</f>
        <v>321</v>
      </c>
      <c r="D129" s="202">
        <f>+ENERO!D129+FEBRERO!D129+MARZO!D129+ABRIL!D129+MAYO!D129+JUNIO!D129+JULIO!D129+AGOSTO!D129+SEPTIEMBRE!D129+OCTUBRE!D129+NOVIEMBRE!D129+DICIEMBRE!D129</f>
        <v>0</v>
      </c>
      <c r="E129" s="202">
        <f>+ENERO!E129+FEBRERO!E129+MARZO!E129+ABRIL!E129+MAYO!E129+JUNIO!E129+JULIO!E129+AGOSTO!E129+SEPTIEMBRE!E129+OCTUBRE!E129+NOVIEMBRE!E129+DICIEMBRE!E129</f>
        <v>0</v>
      </c>
      <c r="F129" s="511">
        <f>+ENERO!F129+FEBRERO!F129+MARZO!F129+ABRIL!F129+MAYO!F129+JUNIO!F129+JULIO!F129+AGOSTO!F129+SEPTIEMBRE!F129+OCTUBRE!F129+NOVIEMBRE!F129+DICIEMBRE!F129</f>
        <v>54</v>
      </c>
      <c r="G129" s="511">
        <f>+ENERO!G129+FEBRERO!G129+MARZO!G129+ABRIL!G129+MAYO!G129+JUNIO!G129+JULIO!G129+AGOSTO!G129+SEPTIEMBRE!G129+OCTUBRE!G129+NOVIEMBRE!G129+DICIEMBRE!G129</f>
        <v>57</v>
      </c>
      <c r="H129" s="511">
        <f>+ENERO!H129+FEBRERO!H129+MARZO!H129+ABRIL!H129+MAYO!H129+JUNIO!H129+JULIO!H129+AGOSTO!H129+SEPTIEMBRE!H129+OCTUBRE!H129+NOVIEMBRE!H129+DICIEMBRE!H129</f>
        <v>210</v>
      </c>
      <c r="I129" s="202">
        <f>+ENERO!I129+FEBRERO!I129+MARZO!I129+ABRIL!I129+MAYO!I129+JUNIO!I129+JULIO!I129+AGOSTO!I129+SEPTIEMBRE!I129+OCTUBRE!I129+NOVIEMBRE!I129+DICIEMBRE!I129</f>
        <v>0</v>
      </c>
      <c r="J129" s="202">
        <f>+ENERO!J129+FEBRERO!J129+MARZO!J129+ABRIL!J129+MAYO!J129+JUNIO!J129+JULIO!J129+AGOSTO!J129+SEPTIEMBRE!J129+OCTUBRE!J129+NOVIEMBRE!J129+DICIEMBRE!J129</f>
        <v>0</v>
      </c>
      <c r="K129" s="202">
        <f>+ENERO!K129+FEBRERO!K129+MARZO!K129+ABRIL!K129+MAYO!K129+JUNIO!K129+JULIO!K129+AGOSTO!K129+SEPTIEMBRE!K129+OCTUBRE!K129+NOVIEMBRE!K129+DICIEMBRE!K129</f>
        <v>0</v>
      </c>
      <c r="L129" s="451" t="s">
        <v>20</v>
      </c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79"/>
      <c r="Y129" s="181">
        <v>0</v>
      </c>
      <c r="Z129" s="1"/>
    </row>
    <row r="130" spans="1:26" x14ac:dyDescent="0.25">
      <c r="A130" s="84" t="s">
        <v>168</v>
      </c>
      <c r="B130" s="92"/>
      <c r="C130" s="202">
        <f>+ENERO!C130+FEBRERO!C130+MARZO!C130+ABRIL!C130+MAYO!C130+JUNIO!C130+JULIO!C130+AGOSTO!C130+SEPTIEMBRE!C130+OCTUBRE!C130+NOVIEMBRE!C130+DICIEMBRE!C130</f>
        <v>5568</v>
      </c>
      <c r="D130" s="202">
        <f>+ENERO!D130+FEBRERO!D130+MARZO!D130+ABRIL!D130+MAYO!D130+JUNIO!D130+JULIO!D130+AGOSTO!D130+SEPTIEMBRE!D130+OCTUBRE!D130+NOVIEMBRE!D130+DICIEMBRE!D130</f>
        <v>433</v>
      </c>
      <c r="E130" s="202">
        <f>+ENERO!E130+FEBRERO!E130+MARZO!E130+ABRIL!E130+MAYO!E130+JUNIO!E130+JULIO!E130+AGOSTO!E130+SEPTIEMBRE!E130+OCTUBRE!E130+NOVIEMBRE!E130+DICIEMBRE!E130</f>
        <v>5135</v>
      </c>
      <c r="F130" s="511">
        <f>+ENERO!F130+FEBRERO!F130+MARZO!F130+ABRIL!F130+MAYO!F130+JUNIO!F130+JULIO!F130+AGOSTO!F130+SEPTIEMBRE!F130+OCTUBRE!F130+NOVIEMBRE!F130+DICIEMBRE!F130</f>
        <v>4976</v>
      </c>
      <c r="G130" s="511">
        <f>+ENERO!G130+FEBRERO!G130+MARZO!G130+ABRIL!G130+MAYO!G130+JUNIO!G130+JULIO!G130+AGOSTO!G130+SEPTIEMBRE!G130+OCTUBRE!G130+NOVIEMBRE!G130+DICIEMBRE!G130</f>
        <v>592</v>
      </c>
      <c r="H130" s="511">
        <f>+ENERO!H130+FEBRERO!H130+MARZO!H130+ABRIL!H130+MAYO!H130+JUNIO!H130+JULIO!H130+AGOSTO!H130+SEPTIEMBRE!H130+OCTUBRE!H130+NOVIEMBRE!H130+DICIEMBRE!H130</f>
        <v>0</v>
      </c>
      <c r="I130" s="202">
        <f>+ENERO!I130+FEBRERO!I130+MARZO!I130+ABRIL!I130+MAYO!I130+JUNIO!I130+JULIO!I130+AGOSTO!I130+SEPTIEMBRE!I130+OCTUBRE!I130+NOVIEMBRE!I130+DICIEMBRE!I130</f>
        <v>0</v>
      </c>
      <c r="J130" s="202">
        <f>+ENERO!J130+FEBRERO!J130+MARZO!J130+ABRIL!J130+MAYO!J130+JUNIO!J130+JULIO!J130+AGOSTO!J130+SEPTIEMBRE!J130+OCTUBRE!J130+NOVIEMBRE!J130+DICIEMBRE!J130</f>
        <v>0</v>
      </c>
      <c r="K130" s="202">
        <f>+ENERO!K130+FEBRERO!K130+MARZO!K130+ABRIL!K130+MAYO!K130+JUNIO!K130+JULIO!K130+AGOSTO!K130+SEPTIEMBRE!K130+OCTUBRE!K130+NOVIEMBRE!K130+DICIEMBRE!K130</f>
        <v>0</v>
      </c>
      <c r="L130" s="451" t="s">
        <v>20</v>
      </c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79">
        <v>0</v>
      </c>
      <c r="Y130" s="181">
        <v>0</v>
      </c>
      <c r="Z130" s="1"/>
    </row>
    <row r="131" spans="1:26" x14ac:dyDescent="0.25">
      <c r="A131" s="1087" t="s">
        <v>169</v>
      </c>
      <c r="B131" s="90" t="s">
        <v>159</v>
      </c>
      <c r="C131" s="202">
        <f>+ENERO!C131+FEBRERO!C131+MARZO!C131+ABRIL!C131+MAYO!C131+JUNIO!C131+JULIO!C131+AGOSTO!C131+SEPTIEMBRE!C131+OCTUBRE!C131+NOVIEMBRE!C131+DICIEMBRE!C131</f>
        <v>161</v>
      </c>
      <c r="D131" s="202">
        <f>+ENERO!D131+FEBRERO!D131+MARZO!D131+ABRIL!D131+MAYO!D131+JUNIO!D131+JULIO!D131+AGOSTO!D131+SEPTIEMBRE!D131+OCTUBRE!D131+NOVIEMBRE!D131+DICIEMBRE!D131</f>
        <v>11</v>
      </c>
      <c r="E131" s="202">
        <f>+ENERO!E131+FEBRERO!E131+MARZO!E131+ABRIL!E131+MAYO!E131+JUNIO!E131+JULIO!E131+AGOSTO!E131+SEPTIEMBRE!E131+OCTUBRE!E131+NOVIEMBRE!E131+DICIEMBRE!E131</f>
        <v>150</v>
      </c>
      <c r="F131" s="511">
        <f>+ENERO!F131+FEBRERO!F131+MARZO!F131+ABRIL!F131+MAYO!F131+JUNIO!F131+JULIO!F131+AGOSTO!F131+SEPTIEMBRE!F131+OCTUBRE!F131+NOVIEMBRE!F131+DICIEMBRE!F131</f>
        <v>50</v>
      </c>
      <c r="G131" s="511">
        <f>+ENERO!G131+FEBRERO!G131+MARZO!G131+ABRIL!G131+MAYO!G131+JUNIO!G131+JULIO!G131+AGOSTO!G131+SEPTIEMBRE!G131+OCTUBRE!G131+NOVIEMBRE!G131+DICIEMBRE!G131</f>
        <v>18</v>
      </c>
      <c r="H131" s="511">
        <f>+ENERO!H131+FEBRERO!H131+MARZO!H131+ABRIL!H131+MAYO!H131+JUNIO!H131+JULIO!H131+AGOSTO!H131+SEPTIEMBRE!H131+OCTUBRE!H131+NOVIEMBRE!H131+DICIEMBRE!H131</f>
        <v>93</v>
      </c>
      <c r="I131" s="202">
        <f>+ENERO!I131+FEBRERO!I131+MARZO!I131+ABRIL!I131+MAYO!I131+JUNIO!I131+JULIO!I131+AGOSTO!I131+SEPTIEMBRE!I131+OCTUBRE!I131+NOVIEMBRE!I131+DICIEMBRE!I131</f>
        <v>0</v>
      </c>
      <c r="J131" s="202">
        <f>+ENERO!J131+FEBRERO!J131+MARZO!J131+ABRIL!J131+MAYO!J131+JUNIO!J131+JULIO!J131+AGOSTO!J131+SEPTIEMBRE!J131+OCTUBRE!J131+NOVIEMBRE!J131+DICIEMBRE!J131</f>
        <v>0</v>
      </c>
      <c r="K131" s="202">
        <f>+ENERO!K131+FEBRERO!K131+MARZO!K131+ABRIL!K131+MAYO!K131+JUNIO!K131+JULIO!K131+AGOSTO!K131+SEPTIEMBRE!K131+OCTUBRE!K131+NOVIEMBRE!K131+DICIEMBRE!K131</f>
        <v>0</v>
      </c>
      <c r="L131" s="451" t="s">
        <v>20</v>
      </c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79">
        <v>0</v>
      </c>
      <c r="Y131" s="181">
        <v>0</v>
      </c>
      <c r="Z131" s="1"/>
    </row>
    <row r="132" spans="1:26" x14ac:dyDescent="0.25">
      <c r="A132" s="1088"/>
      <c r="B132" s="82" t="s">
        <v>160</v>
      </c>
      <c r="C132" s="202">
        <f>+ENERO!C132+FEBRERO!C132+MARZO!C132+ABRIL!C132+MAYO!C132+JUNIO!C132+JULIO!C132+AGOSTO!C132+SEPTIEMBRE!C132+OCTUBRE!C132+NOVIEMBRE!C132+DICIEMBRE!C132</f>
        <v>285</v>
      </c>
      <c r="D132" s="202">
        <f>+ENERO!D132+FEBRERO!D132+MARZO!D132+ABRIL!D132+MAYO!D132+JUNIO!D132+JULIO!D132+AGOSTO!D132+SEPTIEMBRE!D132+OCTUBRE!D132+NOVIEMBRE!D132+DICIEMBRE!D132</f>
        <v>0</v>
      </c>
      <c r="E132" s="202">
        <f>+ENERO!E132+FEBRERO!E132+MARZO!E132+ABRIL!E132+MAYO!E132+JUNIO!E132+JULIO!E132+AGOSTO!E132+SEPTIEMBRE!E132+OCTUBRE!E132+NOVIEMBRE!E132+DICIEMBRE!E132</f>
        <v>0</v>
      </c>
      <c r="F132" s="511">
        <f>+ENERO!F132+FEBRERO!F132+MARZO!F132+ABRIL!F132+MAYO!F132+JUNIO!F132+JULIO!F132+AGOSTO!F132+SEPTIEMBRE!F132+OCTUBRE!F132+NOVIEMBRE!F132+DICIEMBRE!F132</f>
        <v>0</v>
      </c>
      <c r="G132" s="511">
        <f>+ENERO!G132+FEBRERO!G132+MARZO!G132+ABRIL!G132+MAYO!G132+JUNIO!G132+JULIO!G132+AGOSTO!G132+SEPTIEMBRE!G132+OCTUBRE!G132+NOVIEMBRE!G132+DICIEMBRE!G132</f>
        <v>282</v>
      </c>
      <c r="H132" s="511">
        <f>+ENERO!H132+FEBRERO!H132+MARZO!H132+ABRIL!H132+MAYO!H132+JUNIO!H132+JULIO!H132+AGOSTO!H132+SEPTIEMBRE!H132+OCTUBRE!H132+NOVIEMBRE!H132+DICIEMBRE!H132</f>
        <v>3</v>
      </c>
      <c r="I132" s="202">
        <f>+ENERO!I132+FEBRERO!I132+MARZO!I132+ABRIL!I132+MAYO!I132+JUNIO!I132+JULIO!I132+AGOSTO!I132+SEPTIEMBRE!I132+OCTUBRE!I132+NOVIEMBRE!I132+DICIEMBRE!I132</f>
        <v>0</v>
      </c>
      <c r="J132" s="202">
        <f>+ENERO!J132+FEBRERO!J132+MARZO!J132+ABRIL!J132+MAYO!J132+JUNIO!J132+JULIO!J132+AGOSTO!J132+SEPTIEMBRE!J132+OCTUBRE!J132+NOVIEMBRE!J132+DICIEMBRE!J132</f>
        <v>0</v>
      </c>
      <c r="K132" s="202">
        <f>+ENERO!K132+FEBRERO!K132+MARZO!K132+ABRIL!K132+MAYO!K132+JUNIO!K132+JULIO!K132+AGOSTO!K132+SEPTIEMBRE!K132+OCTUBRE!K132+NOVIEMBRE!K132+DICIEMBRE!K132</f>
        <v>0</v>
      </c>
      <c r="L132" s="451" t="s">
        <v>20</v>
      </c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79"/>
      <c r="Y132" s="181">
        <v>0</v>
      </c>
      <c r="Z132" s="1"/>
    </row>
    <row r="133" spans="1:26" x14ac:dyDescent="0.25">
      <c r="A133" s="1089"/>
      <c r="B133" s="83" t="s">
        <v>14</v>
      </c>
      <c r="C133" s="202">
        <f>+ENERO!C133+FEBRERO!C133+MARZO!C133+ABRIL!C133+MAYO!C133+JUNIO!C133+JULIO!C133+AGOSTO!C133+SEPTIEMBRE!C133+OCTUBRE!C133+NOVIEMBRE!C133+DICIEMBRE!C133</f>
        <v>446</v>
      </c>
      <c r="D133" s="202">
        <f>+ENERO!D133+FEBRERO!D133+MARZO!D133+ABRIL!D133+MAYO!D133+JUNIO!D133+JULIO!D133+AGOSTO!D133+SEPTIEMBRE!D133+OCTUBRE!D133+NOVIEMBRE!D133+DICIEMBRE!D133</f>
        <v>0</v>
      </c>
      <c r="E133" s="202">
        <f>+ENERO!E133+FEBRERO!E133+MARZO!E133+ABRIL!E133+MAYO!E133+JUNIO!E133+JULIO!E133+AGOSTO!E133+SEPTIEMBRE!E133+OCTUBRE!E133+NOVIEMBRE!E133+DICIEMBRE!E133</f>
        <v>0</v>
      </c>
      <c r="F133" s="511">
        <f>+ENERO!F133+FEBRERO!F133+MARZO!F133+ABRIL!F133+MAYO!F133+JUNIO!F133+JULIO!F133+AGOSTO!F133+SEPTIEMBRE!F133+OCTUBRE!F133+NOVIEMBRE!F133+DICIEMBRE!F133</f>
        <v>50</v>
      </c>
      <c r="G133" s="511">
        <f>+ENERO!G133+FEBRERO!G133+MARZO!G133+ABRIL!G133+MAYO!G133+JUNIO!G133+JULIO!G133+AGOSTO!G133+SEPTIEMBRE!G133+OCTUBRE!G133+NOVIEMBRE!G133+DICIEMBRE!G133</f>
        <v>300</v>
      </c>
      <c r="H133" s="511">
        <f>+ENERO!H133+FEBRERO!H133+MARZO!H133+ABRIL!H133+MAYO!H133+JUNIO!H133+JULIO!H133+AGOSTO!H133+SEPTIEMBRE!H133+OCTUBRE!H133+NOVIEMBRE!H133+DICIEMBRE!H133</f>
        <v>96</v>
      </c>
      <c r="I133" s="202">
        <f>+ENERO!I133+FEBRERO!I133+MARZO!I133+ABRIL!I133+MAYO!I133+JUNIO!I133+JULIO!I133+AGOSTO!I133+SEPTIEMBRE!I133+OCTUBRE!I133+NOVIEMBRE!I133+DICIEMBRE!I133</f>
        <v>0</v>
      </c>
      <c r="J133" s="202">
        <f>+ENERO!J133+FEBRERO!J133+MARZO!J133+ABRIL!J133+MAYO!J133+JUNIO!J133+JULIO!J133+AGOSTO!J133+SEPTIEMBRE!J133+OCTUBRE!J133+NOVIEMBRE!J133+DICIEMBRE!J133</f>
        <v>0</v>
      </c>
      <c r="K133" s="202">
        <f>+ENERO!K133+FEBRERO!K133+MARZO!K133+ABRIL!K133+MAYO!K133+JUNIO!K133+JULIO!K133+AGOSTO!K133+SEPTIEMBRE!K133+OCTUBRE!K133+NOVIEMBRE!K133+DICIEMBRE!K133</f>
        <v>0</v>
      </c>
      <c r="L133" s="451" t="s">
        <v>20</v>
      </c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79"/>
      <c r="Y133" s="181">
        <v>0</v>
      </c>
      <c r="Z133" s="1"/>
    </row>
    <row r="134" spans="1:26" x14ac:dyDescent="0.25">
      <c r="A134" s="84" t="s">
        <v>170</v>
      </c>
      <c r="B134" s="92"/>
      <c r="C134" s="202">
        <f>+ENERO!C134+FEBRERO!C134+MARZO!C134+ABRIL!C134+MAYO!C134+JUNIO!C134+JULIO!C134+AGOSTO!C134+SEPTIEMBRE!C134+OCTUBRE!C134+NOVIEMBRE!C134+DICIEMBRE!C134</f>
        <v>6824</v>
      </c>
      <c r="D134" s="202">
        <f>+ENERO!D134+FEBRERO!D134+MARZO!D134+ABRIL!D134+MAYO!D134+JUNIO!D134+JULIO!D134+AGOSTO!D134+SEPTIEMBRE!D134+OCTUBRE!D134+NOVIEMBRE!D134+DICIEMBRE!D134</f>
        <v>0</v>
      </c>
      <c r="E134" s="202">
        <f>+ENERO!E134+FEBRERO!E134+MARZO!E134+ABRIL!E134+MAYO!E134+JUNIO!E134+JULIO!E134+AGOSTO!E134+SEPTIEMBRE!E134+OCTUBRE!E134+NOVIEMBRE!E134+DICIEMBRE!E134</f>
        <v>0</v>
      </c>
      <c r="F134" s="511">
        <f>+ENERO!F134+FEBRERO!F134+MARZO!F134+ABRIL!F134+MAYO!F134+JUNIO!F134+JULIO!F134+AGOSTO!F134+SEPTIEMBRE!F134+OCTUBRE!F134+NOVIEMBRE!F134+DICIEMBRE!F134</f>
        <v>405</v>
      </c>
      <c r="G134" s="511">
        <f>+ENERO!G134+FEBRERO!G134+MARZO!G134+ABRIL!G134+MAYO!G134+JUNIO!G134+JULIO!G134+AGOSTO!G134+SEPTIEMBRE!G134+OCTUBRE!G134+NOVIEMBRE!G134+DICIEMBRE!G134</f>
        <v>5951</v>
      </c>
      <c r="H134" s="511">
        <f>+ENERO!H134+FEBRERO!H134+MARZO!H134+ABRIL!H134+MAYO!H134+JUNIO!H134+JULIO!H134+AGOSTO!H134+SEPTIEMBRE!H134+OCTUBRE!H134+NOVIEMBRE!H134+DICIEMBRE!H134</f>
        <v>468</v>
      </c>
      <c r="I134" s="202">
        <f>+ENERO!I134+FEBRERO!I134+MARZO!I134+ABRIL!I134+MAYO!I134+JUNIO!I134+JULIO!I134+AGOSTO!I134+SEPTIEMBRE!I134+OCTUBRE!I134+NOVIEMBRE!I134+DICIEMBRE!I134</f>
        <v>0</v>
      </c>
      <c r="J134" s="202">
        <f>+ENERO!J134+FEBRERO!J134+MARZO!J134+ABRIL!J134+MAYO!J134+JUNIO!J134+JULIO!J134+AGOSTO!J134+SEPTIEMBRE!J134+OCTUBRE!J134+NOVIEMBRE!J134+DICIEMBRE!J134</f>
        <v>0</v>
      </c>
      <c r="K134" s="202">
        <f>+ENERO!K134+FEBRERO!K134+MARZO!K134+ABRIL!K134+MAYO!K134+JUNIO!K134+JULIO!K134+AGOSTO!K134+SEPTIEMBRE!K134+OCTUBRE!K134+NOVIEMBRE!K134+DICIEMBRE!K134</f>
        <v>0</v>
      </c>
      <c r="L134" s="451" t="s">
        <v>20</v>
      </c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79"/>
      <c r="Y134" s="181"/>
      <c r="Z134" s="1"/>
    </row>
    <row r="135" spans="1:26" x14ac:dyDescent="0.25">
      <c r="A135" s="1052" t="s">
        <v>171</v>
      </c>
      <c r="B135" s="93" t="s">
        <v>159</v>
      </c>
      <c r="C135" s="202">
        <f>+ENERO!C135+FEBRERO!C135+MARZO!C135+ABRIL!C135+MAYO!C135+JUNIO!C135+JULIO!C135+AGOSTO!C135+SEPTIEMBRE!C135+OCTUBRE!C135+NOVIEMBRE!C135+DICIEMBRE!C135</f>
        <v>8846</v>
      </c>
      <c r="D135" s="202">
        <f>+ENERO!D135+FEBRERO!D135+MARZO!D135+ABRIL!D135+MAYO!D135+JUNIO!D135+JULIO!D135+AGOSTO!D135+SEPTIEMBRE!D135+OCTUBRE!D135+NOVIEMBRE!D135+DICIEMBRE!D135</f>
        <v>0</v>
      </c>
      <c r="E135" s="202">
        <f>+ENERO!E135+FEBRERO!E135+MARZO!E135+ABRIL!E135+MAYO!E135+JUNIO!E135+JULIO!E135+AGOSTO!E135+SEPTIEMBRE!E135+OCTUBRE!E135+NOVIEMBRE!E135+DICIEMBRE!E135</f>
        <v>0</v>
      </c>
      <c r="F135" s="511">
        <f>+ENERO!F135+FEBRERO!F135+MARZO!F135+ABRIL!F135+MAYO!F135+JUNIO!F135+JULIO!F135+AGOSTO!F135+SEPTIEMBRE!F135+OCTUBRE!F135+NOVIEMBRE!F135+DICIEMBRE!F135</f>
        <v>5466</v>
      </c>
      <c r="G135" s="511">
        <f>+ENERO!G135+FEBRERO!G135+MARZO!G135+ABRIL!G135+MAYO!G135+JUNIO!G135+JULIO!G135+AGOSTO!G135+SEPTIEMBRE!G135+OCTUBRE!G135+NOVIEMBRE!G135+DICIEMBRE!G135</f>
        <v>2018</v>
      </c>
      <c r="H135" s="511">
        <f>+ENERO!H135+FEBRERO!H135+MARZO!H135+ABRIL!H135+MAYO!H135+JUNIO!H135+JULIO!H135+AGOSTO!H135+SEPTIEMBRE!H135+OCTUBRE!H135+NOVIEMBRE!H135+DICIEMBRE!H135</f>
        <v>1362</v>
      </c>
      <c r="I135" s="202">
        <f>+ENERO!I135+FEBRERO!I135+MARZO!I135+ABRIL!I135+MAYO!I135+JUNIO!I135+JULIO!I135+AGOSTO!I135+SEPTIEMBRE!I135+OCTUBRE!I135+NOVIEMBRE!I135+DICIEMBRE!I135</f>
        <v>45</v>
      </c>
      <c r="J135" s="202">
        <f>+ENERO!J135+FEBRERO!J135+MARZO!J135+ABRIL!J135+MAYO!J135+JUNIO!J135+JULIO!J135+AGOSTO!J135+SEPTIEMBRE!J135+OCTUBRE!J135+NOVIEMBRE!J135+DICIEMBRE!J135</f>
        <v>0</v>
      </c>
      <c r="K135" s="202">
        <f>+ENERO!K135+FEBRERO!K135+MARZO!K135+ABRIL!K135+MAYO!K135+JUNIO!K135+JULIO!K135+AGOSTO!K135+SEPTIEMBRE!K135+OCTUBRE!K135+NOVIEMBRE!K135+DICIEMBRE!K135</f>
        <v>0</v>
      </c>
      <c r="L135" s="451" t="s">
        <v>20</v>
      </c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79"/>
      <c r="Y135" s="181">
        <v>0</v>
      </c>
      <c r="Z135" s="1"/>
    </row>
    <row r="136" spans="1:26" x14ac:dyDescent="0.25">
      <c r="A136" s="1053"/>
      <c r="B136" s="94" t="s">
        <v>160</v>
      </c>
      <c r="C136" s="202">
        <f>+ENERO!C136+FEBRERO!C136+MARZO!C136+ABRIL!C136+MAYO!C136+JUNIO!C136+JULIO!C136+AGOSTO!C136+SEPTIEMBRE!C136+OCTUBRE!C136+NOVIEMBRE!C136+DICIEMBRE!C136</f>
        <v>14927</v>
      </c>
      <c r="D136" s="202">
        <f>+ENERO!D136+FEBRERO!D136+MARZO!D136+ABRIL!D136+MAYO!D136+JUNIO!D136+JULIO!D136+AGOSTO!D136+SEPTIEMBRE!D136+OCTUBRE!D136+NOVIEMBRE!D136+DICIEMBRE!D136</f>
        <v>0</v>
      </c>
      <c r="E136" s="202">
        <f>+ENERO!E136+FEBRERO!E136+MARZO!E136+ABRIL!E136+MAYO!E136+JUNIO!E136+JULIO!E136+AGOSTO!E136+SEPTIEMBRE!E136+OCTUBRE!E136+NOVIEMBRE!E136+DICIEMBRE!E136</f>
        <v>0</v>
      </c>
      <c r="F136" s="511">
        <f>+ENERO!F136+FEBRERO!F136+MARZO!F136+ABRIL!F136+MAYO!F136+JUNIO!F136+JULIO!F136+AGOSTO!F136+SEPTIEMBRE!F136+OCTUBRE!F136+NOVIEMBRE!F136+DICIEMBRE!F136</f>
        <v>2009</v>
      </c>
      <c r="G136" s="511">
        <f>+ENERO!G136+FEBRERO!G136+MARZO!G136+ABRIL!G136+MAYO!G136+JUNIO!G136+JULIO!G136+AGOSTO!G136+SEPTIEMBRE!G136+OCTUBRE!G136+NOVIEMBRE!G136+DICIEMBRE!G136</f>
        <v>9216</v>
      </c>
      <c r="H136" s="511">
        <f>+ENERO!H136+FEBRERO!H136+MARZO!H136+ABRIL!H136+MAYO!H136+JUNIO!H136+JULIO!H136+AGOSTO!H136+SEPTIEMBRE!H136+OCTUBRE!H136+NOVIEMBRE!H136+DICIEMBRE!H136</f>
        <v>3702</v>
      </c>
      <c r="I136" s="202">
        <f>+ENERO!I136+FEBRERO!I136+MARZO!I136+ABRIL!I136+MAYO!I136+JUNIO!I136+JULIO!I136+AGOSTO!I136+SEPTIEMBRE!I136+OCTUBRE!I136+NOVIEMBRE!I136+DICIEMBRE!I136</f>
        <v>7</v>
      </c>
      <c r="J136" s="202">
        <f>+ENERO!J136+FEBRERO!J136+MARZO!J136+ABRIL!J136+MAYO!J136+JUNIO!J136+JULIO!J136+AGOSTO!J136+SEPTIEMBRE!J136+OCTUBRE!J136+NOVIEMBRE!J136+DICIEMBRE!J136</f>
        <v>0</v>
      </c>
      <c r="K136" s="202">
        <f>+ENERO!K136+FEBRERO!K136+MARZO!K136+ABRIL!K136+MAYO!K136+JUNIO!K136+JULIO!K136+AGOSTO!K136+SEPTIEMBRE!K136+OCTUBRE!K136+NOVIEMBRE!K136+DICIEMBRE!K136</f>
        <v>0</v>
      </c>
      <c r="L136" s="451" t="s">
        <v>20</v>
      </c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79"/>
      <c r="Y136" s="181">
        <v>0</v>
      </c>
      <c r="Z136" s="1"/>
    </row>
    <row r="137" spans="1:26" x14ac:dyDescent="0.25">
      <c r="A137" s="1054"/>
      <c r="B137" s="95" t="s">
        <v>14</v>
      </c>
      <c r="C137" s="202">
        <f>+ENERO!C137+FEBRERO!C137+MARZO!C137+ABRIL!C137+MAYO!C137+JUNIO!C137+JULIO!C137+AGOSTO!C137+SEPTIEMBRE!C137+OCTUBRE!C137+NOVIEMBRE!C137+DICIEMBRE!C137</f>
        <v>23773</v>
      </c>
      <c r="D137" s="202">
        <f>+ENERO!D137+FEBRERO!D137+MARZO!D137+ABRIL!D137+MAYO!D137+JUNIO!D137+JULIO!D137+AGOSTO!D137+SEPTIEMBRE!D137+OCTUBRE!D137+NOVIEMBRE!D137+DICIEMBRE!D137</f>
        <v>0</v>
      </c>
      <c r="E137" s="202">
        <f>+ENERO!E137+FEBRERO!E137+MARZO!E137+ABRIL!E137+MAYO!E137+JUNIO!E137+JULIO!E137+AGOSTO!E137+SEPTIEMBRE!E137+OCTUBRE!E137+NOVIEMBRE!E137+DICIEMBRE!E137</f>
        <v>0</v>
      </c>
      <c r="F137" s="511">
        <f>+ENERO!F137+FEBRERO!F137+MARZO!F137+ABRIL!F137+MAYO!F137+JUNIO!F137+JULIO!F137+AGOSTO!F137+SEPTIEMBRE!F137+OCTUBRE!F137+NOVIEMBRE!F137+DICIEMBRE!F137</f>
        <v>7475</v>
      </c>
      <c r="G137" s="511">
        <f>+ENERO!G137+FEBRERO!G137+MARZO!G137+ABRIL!G137+MAYO!G137+JUNIO!G137+JULIO!G137+AGOSTO!G137+SEPTIEMBRE!G137+OCTUBRE!G137+NOVIEMBRE!G137+DICIEMBRE!G137</f>
        <v>11234</v>
      </c>
      <c r="H137" s="511">
        <f>+ENERO!H137+FEBRERO!H137+MARZO!H137+ABRIL!H137+MAYO!H137+JUNIO!H137+JULIO!H137+AGOSTO!H137+SEPTIEMBRE!H137+OCTUBRE!H137+NOVIEMBRE!H137+DICIEMBRE!H137</f>
        <v>5064</v>
      </c>
      <c r="I137" s="202">
        <f>+ENERO!I137+FEBRERO!I137+MARZO!I137+ABRIL!I137+MAYO!I137+JUNIO!I137+JULIO!I137+AGOSTO!I137+SEPTIEMBRE!I137+OCTUBRE!I137+NOVIEMBRE!I137+DICIEMBRE!I137</f>
        <v>52</v>
      </c>
      <c r="J137" s="202">
        <f>+ENERO!J137+FEBRERO!J137+MARZO!J137+ABRIL!J137+MAYO!J137+JUNIO!J137+JULIO!J137+AGOSTO!J137+SEPTIEMBRE!J137+OCTUBRE!J137+NOVIEMBRE!J137+DICIEMBRE!J137</f>
        <v>0</v>
      </c>
      <c r="K137" s="202">
        <f>+ENERO!K137+FEBRERO!K137+MARZO!K137+ABRIL!K137+MAYO!K137+JUNIO!K137+JULIO!K137+AGOSTO!K137+SEPTIEMBRE!K137+OCTUBRE!K137+NOVIEMBRE!K137+DICIEMBRE!K137</f>
        <v>0</v>
      </c>
      <c r="L137" s="451" t="s">
        <v>20</v>
      </c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79"/>
      <c r="Y137" s="181">
        <v>0</v>
      </c>
      <c r="Z137" s="1"/>
    </row>
    <row r="138" spans="1:26" x14ac:dyDescent="0.25">
      <c r="A138" s="77" t="s">
        <v>172</v>
      </c>
      <c r="B138" s="20"/>
      <c r="C138" s="96"/>
      <c r="D138" s="96"/>
      <c r="E138" s="97"/>
      <c r="F138" s="96"/>
      <c r="G138" s="78"/>
      <c r="H138" s="78"/>
      <c r="I138" s="78"/>
      <c r="J138" s="78"/>
      <c r="K138" s="78"/>
      <c r="L138" s="78"/>
      <c r="M138" s="7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x14ac:dyDescent="0.25">
      <c r="A139" s="1055" t="s">
        <v>173</v>
      </c>
      <c r="B139" s="1056"/>
      <c r="C139" s="199" t="s">
        <v>14</v>
      </c>
      <c r="D139" s="98" t="s">
        <v>174</v>
      </c>
      <c r="E139" s="99"/>
      <c r="F139" s="78"/>
      <c r="G139" s="78"/>
      <c r="H139" s="78"/>
      <c r="I139" s="78"/>
      <c r="J139" s="78"/>
      <c r="K139" s="7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</row>
    <row r="140" spans="1:26" x14ac:dyDescent="0.25">
      <c r="A140" s="182" t="s">
        <v>175</v>
      </c>
      <c r="B140" s="100"/>
      <c r="C140" s="202">
        <f>+ENERO!C140+FEBRERO!C140+MARZO!C140+ABRIL!C140+MAYO!C140+JUNIO!C140+JULIO!C140+AGOSTO!C140+SEPTIEMBRE!C140+OCTUBRE!C140+NOVIEMBRE!C140+DICIEMBRE!C140</f>
        <v>0</v>
      </c>
      <c r="D140" s="202">
        <f>+ENERO!D140+FEBRERO!D140+MARZO!D140+ABRIL!D140+MAYO!D140+JUNIO!D140+JULIO!D140+AGOSTO!D140+SEPTIEMBRE!D140+OCTUBRE!D140+NOVIEMBRE!D140+DICIEMBRE!D140</f>
        <v>0</v>
      </c>
      <c r="E140" s="451" t="s">
        <v>20</v>
      </c>
      <c r="F140" s="78"/>
      <c r="G140" s="78"/>
      <c r="H140" s="78"/>
      <c r="I140" s="78"/>
      <c r="J140" s="78"/>
      <c r="K140" s="78"/>
      <c r="L140" s="101"/>
      <c r="M140" s="101"/>
      <c r="N140" s="101"/>
      <c r="O140" s="1"/>
      <c r="P140" s="1"/>
      <c r="Q140" s="1"/>
      <c r="R140" s="1"/>
      <c r="S140" s="1"/>
      <c r="T140" s="1"/>
      <c r="U140" s="1"/>
      <c r="V140" s="1"/>
      <c r="W140" s="1"/>
      <c r="X140" s="179">
        <v>0</v>
      </c>
      <c r="Y140" s="1"/>
      <c r="Z140" s="4"/>
    </row>
    <row r="141" spans="1:26" x14ac:dyDescent="0.25">
      <c r="A141" s="60" t="s">
        <v>176</v>
      </c>
      <c r="B141" s="102"/>
      <c r="C141" s="202">
        <f>+ENERO!C141+FEBRERO!C141+MARZO!C141+ABRIL!C141+MAYO!C141+JUNIO!C141+JULIO!C141+AGOSTO!C141+SEPTIEMBRE!C141+OCTUBRE!C141+NOVIEMBRE!C141+DICIEMBRE!C141</f>
        <v>267</v>
      </c>
      <c r="D141" s="202">
        <f>+ENERO!D141+FEBRERO!D141+MARZO!D141+ABRIL!D141+MAYO!D141+JUNIO!D141+JULIO!D141+AGOSTO!D141+SEPTIEMBRE!D141+OCTUBRE!D141+NOVIEMBRE!D141+DICIEMBRE!D141</f>
        <v>232</v>
      </c>
      <c r="E141" s="451" t="s">
        <v>20</v>
      </c>
      <c r="F141" s="78"/>
      <c r="G141" s="78"/>
      <c r="H141" s="78"/>
      <c r="I141" s="78"/>
      <c r="J141" s="78"/>
      <c r="K141" s="78"/>
      <c r="L141" s="101"/>
      <c r="M141" s="101"/>
      <c r="N141" s="101"/>
      <c r="O141" s="1"/>
      <c r="P141" s="1"/>
      <c r="Q141" s="1"/>
      <c r="R141" s="1"/>
      <c r="S141" s="1"/>
      <c r="T141" s="1"/>
      <c r="U141" s="1"/>
      <c r="V141" s="1"/>
      <c r="W141" s="1"/>
      <c r="X141" s="179">
        <v>0</v>
      </c>
      <c r="Y141" s="1"/>
      <c r="Z141" s="4"/>
    </row>
    <row r="142" spans="1:26" x14ac:dyDescent="0.25">
      <c r="A142" s="60" t="s">
        <v>177</v>
      </c>
      <c r="B142" s="102"/>
      <c r="C142" s="202">
        <f>+ENERO!C142+FEBRERO!C142+MARZO!C142+ABRIL!C142+MAYO!C142+JUNIO!C142+JULIO!C142+AGOSTO!C142+SEPTIEMBRE!C142+OCTUBRE!C142+NOVIEMBRE!C142+DICIEMBRE!C142</f>
        <v>2204</v>
      </c>
      <c r="D142" s="202">
        <f>+ENERO!D142+FEBRERO!D142+MARZO!D142+ABRIL!D142+MAYO!D142+JUNIO!D142+JULIO!D142+AGOSTO!D142+SEPTIEMBRE!D142+OCTUBRE!D142+NOVIEMBRE!D142+DICIEMBRE!D142</f>
        <v>2099</v>
      </c>
      <c r="E142" s="451" t="s">
        <v>20</v>
      </c>
      <c r="F142" s="78"/>
      <c r="G142" s="78"/>
      <c r="H142" s="78"/>
      <c r="I142" s="78"/>
      <c r="J142" s="78"/>
      <c r="K142" s="78"/>
      <c r="L142" s="101"/>
      <c r="M142" s="101"/>
      <c r="N142" s="101"/>
      <c r="O142" s="1"/>
      <c r="P142" s="1"/>
      <c r="Q142" s="1"/>
      <c r="R142" s="1"/>
      <c r="S142" s="1"/>
      <c r="T142" s="1"/>
      <c r="U142" s="1"/>
      <c r="V142" s="1"/>
      <c r="W142" s="1"/>
      <c r="X142" s="179">
        <v>0</v>
      </c>
      <c r="Y142" s="1"/>
      <c r="Z142" s="4"/>
    </row>
    <row r="143" spans="1:26" x14ac:dyDescent="0.25">
      <c r="A143" s="60" t="s">
        <v>178</v>
      </c>
      <c r="B143" s="102"/>
      <c r="C143" s="202">
        <f>+ENERO!C143+FEBRERO!C143+MARZO!C143+ABRIL!C143+MAYO!C143+JUNIO!C143+JULIO!C143+AGOSTO!C143+SEPTIEMBRE!C143+OCTUBRE!C143+NOVIEMBRE!C143+DICIEMBRE!C143</f>
        <v>0</v>
      </c>
      <c r="D143" s="202">
        <f>+ENERO!D143+FEBRERO!D143+MARZO!D143+ABRIL!D143+MAYO!D143+JUNIO!D143+JULIO!D143+AGOSTO!D143+SEPTIEMBRE!D143+OCTUBRE!D143+NOVIEMBRE!D143+DICIEMBRE!D143</f>
        <v>0</v>
      </c>
      <c r="E143" s="451" t="s">
        <v>20</v>
      </c>
      <c r="F143" s="78"/>
      <c r="G143" s="78"/>
      <c r="H143" s="78"/>
      <c r="I143" s="78"/>
      <c r="J143" s="78"/>
      <c r="K143" s="78"/>
      <c r="L143" s="101"/>
      <c r="M143" s="101"/>
      <c r="N143" s="101"/>
      <c r="O143" s="1"/>
      <c r="P143" s="1"/>
      <c r="Q143" s="1"/>
      <c r="R143" s="1"/>
      <c r="S143" s="1"/>
      <c r="T143" s="1"/>
      <c r="U143" s="1"/>
      <c r="V143" s="1"/>
      <c r="W143" s="1"/>
      <c r="X143" s="179">
        <v>0</v>
      </c>
      <c r="Y143" s="1"/>
      <c r="Z143" s="4"/>
    </row>
    <row r="144" spans="1:26" x14ac:dyDescent="0.25">
      <c r="A144" s="60" t="s">
        <v>179</v>
      </c>
      <c r="B144" s="102"/>
      <c r="C144" s="202">
        <f>+ENERO!C144+FEBRERO!C144+MARZO!C144+ABRIL!C144+MAYO!C144+JUNIO!C144+JULIO!C144+AGOSTO!C144+SEPTIEMBRE!C144+OCTUBRE!C144+NOVIEMBRE!C144+DICIEMBRE!C144</f>
        <v>170</v>
      </c>
      <c r="D144" s="202">
        <f>+ENERO!D144+FEBRERO!D144+MARZO!D144+ABRIL!D144+MAYO!D144+JUNIO!D144+JULIO!D144+AGOSTO!D144+SEPTIEMBRE!D144+OCTUBRE!D144+NOVIEMBRE!D144+DICIEMBRE!D144</f>
        <v>170</v>
      </c>
      <c r="E144" s="451" t="s">
        <v>20</v>
      </c>
      <c r="F144" s="78"/>
      <c r="G144" s="78"/>
      <c r="H144" s="78"/>
      <c r="I144" s="78"/>
      <c r="J144" s="78"/>
      <c r="K144" s="78"/>
      <c r="L144" s="101"/>
      <c r="M144" s="101"/>
      <c r="N144" s="101"/>
      <c r="O144" s="1"/>
      <c r="P144" s="1"/>
      <c r="Q144" s="1"/>
      <c r="R144" s="1"/>
      <c r="S144" s="1"/>
      <c r="T144" s="1"/>
      <c r="U144" s="1"/>
      <c r="V144" s="1"/>
      <c r="W144" s="1"/>
      <c r="X144" s="179">
        <v>0</v>
      </c>
      <c r="Y144" s="1"/>
      <c r="Z144" s="4"/>
    </row>
    <row r="145" spans="1:28" x14ac:dyDescent="0.25">
      <c r="A145" s="103" t="s">
        <v>180</v>
      </c>
      <c r="B145" s="104"/>
      <c r="C145" s="202">
        <f>+ENERO!C145+FEBRERO!C145+MARZO!C145+ABRIL!C145+MAYO!C145+JUNIO!C145+JULIO!C145+AGOSTO!C145+SEPTIEMBRE!C145+OCTUBRE!C145+NOVIEMBRE!C145+DICIEMBRE!C145</f>
        <v>340</v>
      </c>
      <c r="D145" s="202">
        <f>+ENERO!D145+FEBRERO!D145+MARZO!D145+ABRIL!D145+MAYO!D145+JUNIO!D145+JULIO!D145+AGOSTO!D145+SEPTIEMBRE!D145+OCTUBRE!D145+NOVIEMBRE!D145+DICIEMBRE!D145</f>
        <v>331</v>
      </c>
      <c r="E145" s="451" t="s">
        <v>20</v>
      </c>
      <c r="F145" s="78"/>
      <c r="G145" s="78"/>
      <c r="H145" s="78"/>
      <c r="I145" s="78"/>
      <c r="J145" s="78"/>
      <c r="K145" s="78"/>
      <c r="L145" s="101"/>
      <c r="M145" s="101"/>
      <c r="N145" s="101"/>
      <c r="O145" s="1"/>
      <c r="P145" s="1"/>
      <c r="Q145" s="1"/>
      <c r="R145" s="1"/>
      <c r="S145" s="1"/>
      <c r="T145" s="1"/>
      <c r="U145" s="1"/>
      <c r="V145" s="1"/>
      <c r="W145" s="1"/>
      <c r="X145" s="179">
        <v>0</v>
      </c>
      <c r="Y145" s="1"/>
      <c r="Z145" s="4"/>
      <c r="AA145" s="1"/>
      <c r="AB145" s="1"/>
    </row>
    <row r="146" spans="1:28" x14ac:dyDescent="0.25">
      <c r="A146" s="80" t="s">
        <v>181</v>
      </c>
      <c r="B146" s="105"/>
      <c r="C146" s="202">
        <f>+ENERO!C146+FEBRERO!C146+MARZO!C146+ABRIL!C146+MAYO!C146+JUNIO!C146+JULIO!C146+AGOSTO!C146+SEPTIEMBRE!C146+OCTUBRE!C146+NOVIEMBRE!C146+DICIEMBRE!C146</f>
        <v>2981</v>
      </c>
      <c r="D146" s="202">
        <f>+ENERO!D146+FEBRERO!D146+MARZO!D146+ABRIL!D146+MAYO!D146+JUNIO!D146+JULIO!D146+AGOSTO!D146+SEPTIEMBRE!D146+OCTUBRE!D146+NOVIEMBRE!D146+DICIEMBRE!D146</f>
        <v>2832</v>
      </c>
      <c r="E146" s="451" t="s">
        <v>20</v>
      </c>
      <c r="F146" s="78"/>
      <c r="G146" s="78"/>
      <c r="H146" s="78"/>
      <c r="I146" s="78"/>
      <c r="J146" s="78"/>
      <c r="K146" s="78"/>
      <c r="L146" s="101"/>
      <c r="M146" s="101"/>
      <c r="N146" s="101"/>
      <c r="O146" s="1"/>
      <c r="P146" s="1"/>
      <c r="Q146" s="1"/>
      <c r="R146" s="1"/>
      <c r="S146" s="1"/>
      <c r="T146" s="1"/>
      <c r="U146" s="1"/>
      <c r="V146" s="1"/>
      <c r="W146" s="1"/>
      <c r="X146" s="179">
        <v>0</v>
      </c>
      <c r="Y146" s="1"/>
      <c r="Z146" s="4"/>
      <c r="AA146" s="1"/>
      <c r="AB146" s="1"/>
    </row>
    <row r="147" spans="1:28" x14ac:dyDescent="0.25">
      <c r="A147" s="1092" t="s">
        <v>182</v>
      </c>
      <c r="B147" s="1092"/>
      <c r="C147" s="1092"/>
      <c r="D147" s="1092"/>
      <c r="E147" s="1092"/>
      <c r="F147" s="1092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4"/>
      <c r="X147" s="149"/>
      <c r="Y147" s="149"/>
      <c r="Z147" s="4"/>
      <c r="AA147" s="4"/>
      <c r="AB147" s="106"/>
    </row>
    <row r="148" spans="1:28" x14ac:dyDescent="0.25">
      <c r="A148" s="107"/>
      <c r="B148" s="108"/>
      <c r="C148" s="1057" t="s">
        <v>183</v>
      </c>
      <c r="D148" s="1058"/>
      <c r="E148" s="1057" t="s">
        <v>184</v>
      </c>
      <c r="F148" s="1058"/>
      <c r="G148" s="78"/>
      <c r="H148" s="78"/>
      <c r="I148" s="78"/>
      <c r="J148" s="78"/>
      <c r="K148" s="78"/>
      <c r="L148" s="78"/>
      <c r="M148" s="78"/>
      <c r="N148" s="78"/>
      <c r="O148" s="153"/>
      <c r="P148" s="106"/>
      <c r="Q148" s="106"/>
      <c r="R148" s="106"/>
      <c r="S148" s="106"/>
      <c r="T148" s="106"/>
      <c r="U148" s="106"/>
      <c r="V148" s="106"/>
      <c r="W148" s="4"/>
      <c r="X148" s="149"/>
      <c r="Y148" s="149"/>
      <c r="Z148" s="4"/>
      <c r="AA148" s="4"/>
      <c r="AB148" s="106"/>
    </row>
    <row r="149" spans="1:28" x14ac:dyDescent="0.25">
      <c r="A149" s="1063" t="s">
        <v>185</v>
      </c>
      <c r="B149" s="1064"/>
      <c r="C149" s="1059"/>
      <c r="D149" s="1060"/>
      <c r="E149" s="1059"/>
      <c r="F149" s="1060"/>
      <c r="G149" s="78"/>
      <c r="H149" s="78"/>
      <c r="I149" s="78"/>
      <c r="J149" s="78"/>
      <c r="K149" s="78"/>
      <c r="L149" s="78"/>
      <c r="M149" s="78"/>
      <c r="N149" s="78"/>
      <c r="O149" s="153"/>
      <c r="P149" s="1"/>
      <c r="Q149" s="1"/>
      <c r="R149" s="1"/>
      <c r="S149" s="1"/>
      <c r="T149" s="1"/>
      <c r="U149" s="1"/>
      <c r="V149" s="1"/>
      <c r="W149" s="1"/>
      <c r="X149" s="149"/>
      <c r="Y149" s="1"/>
      <c r="Z149" s="4"/>
      <c r="AA149" s="1"/>
      <c r="AB149" s="1"/>
    </row>
    <row r="150" spans="1:28" ht="21" x14ac:dyDescent="0.25">
      <c r="A150" s="109"/>
      <c r="B150" s="110"/>
      <c r="C150" s="408" t="s">
        <v>14</v>
      </c>
      <c r="D150" s="409" t="s">
        <v>186</v>
      </c>
      <c r="E150" s="412" t="s">
        <v>187</v>
      </c>
      <c r="F150" s="409" t="s">
        <v>188</v>
      </c>
      <c r="G150" s="78"/>
      <c r="H150" s="78"/>
      <c r="I150" s="78"/>
      <c r="J150" s="78"/>
      <c r="K150" s="78"/>
      <c r="L150" s="78"/>
      <c r="M150" s="1"/>
      <c r="N150" s="78"/>
      <c r="O150" s="153"/>
      <c r="P150" s="1"/>
      <c r="Q150" s="1"/>
      <c r="R150" s="1"/>
      <c r="S150" s="1"/>
      <c r="T150" s="1"/>
      <c r="U150" s="1"/>
      <c r="V150" s="1"/>
      <c r="W150" s="1"/>
      <c r="X150" s="149"/>
      <c r="Y150" s="174">
        <v>0</v>
      </c>
      <c r="Z150" s="4"/>
      <c r="AA150" s="1"/>
      <c r="AB150" s="1"/>
    </row>
    <row r="151" spans="1:28" x14ac:dyDescent="0.25">
      <c r="A151" s="1073" t="s">
        <v>189</v>
      </c>
      <c r="B151" s="1074"/>
      <c r="C151" s="202">
        <f>+ENERO!C151+FEBRERO!C151+MARZO!C151+ABRIL!C151+MAYO!C151+JUNIO!C151+JULIO!C151+AGOSTO!C151+SEPTIEMBRE!C151+OCTUBRE!C151+NOVIEMBRE!C151+DICIEMBRE!C151</f>
        <v>1378</v>
      </c>
      <c r="D151" s="202">
        <f>+ENERO!D151+FEBRERO!D151+MARZO!D151+ABRIL!D151+MAYO!D151+JUNIO!D151+JULIO!D151+AGOSTO!D151+SEPTIEMBRE!D151+OCTUBRE!D151+NOVIEMBRE!D151+DICIEMBRE!D151</f>
        <v>0</v>
      </c>
      <c r="E151" s="202">
        <f>+ENERO!E151+FEBRERO!E151+MARZO!E151+ABRIL!E151+MAYO!E151+JUNIO!E151+JULIO!E151+AGOSTO!E151+SEPTIEMBRE!E151+OCTUBRE!E151+NOVIEMBRE!E151+DICIEMBRE!E151</f>
        <v>5715</v>
      </c>
      <c r="F151" s="202">
        <f>+ENERO!F151+FEBRERO!F151+MARZO!F151+ABRIL!F151+MAYO!F151+JUNIO!F151+JULIO!F151+AGOSTO!F151+SEPTIEMBRE!F151+OCTUBRE!F151+NOVIEMBRE!F151+DICIEMBRE!F151</f>
        <v>0</v>
      </c>
      <c r="G151" s="454" t="s">
        <v>20</v>
      </c>
      <c r="H151" s="14"/>
      <c r="I151" s="14" t="s">
        <v>20</v>
      </c>
      <c r="J151" s="1"/>
      <c r="K151" s="1"/>
      <c r="L151" s="1"/>
      <c r="M151" s="1"/>
      <c r="N151" s="78"/>
      <c r="O151" s="153"/>
      <c r="P151" s="1"/>
      <c r="Q151" s="1"/>
      <c r="R151" s="1"/>
      <c r="S151" s="1"/>
      <c r="T151" s="1"/>
      <c r="U151" s="1"/>
      <c r="V151" s="1"/>
      <c r="W151" s="197" t="s">
        <v>20</v>
      </c>
      <c r="X151" s="197" t="s">
        <v>20</v>
      </c>
      <c r="Y151" s="174">
        <v>0</v>
      </c>
      <c r="Z151" s="4"/>
      <c r="AA151" s="1"/>
      <c r="AB151" s="1"/>
    </row>
    <row r="152" spans="1:28" x14ac:dyDescent="0.25">
      <c r="A152" s="1061" t="s">
        <v>190</v>
      </c>
      <c r="B152" s="1062"/>
      <c r="C152" s="202">
        <f>+ENERO!C152+FEBRERO!C152+MARZO!C152+ABRIL!C152+MAYO!C152+JUNIO!C152+JULIO!C152+AGOSTO!C152+SEPTIEMBRE!C152+OCTUBRE!C152+NOVIEMBRE!C152+DICIEMBRE!C152</f>
        <v>23899</v>
      </c>
      <c r="D152" s="202">
        <f>+ENERO!D152+FEBRERO!D152+MARZO!D152+ABRIL!D152+MAYO!D152+JUNIO!D152+JULIO!D152+AGOSTO!D152+SEPTIEMBRE!D152+OCTUBRE!D152+NOVIEMBRE!D152+DICIEMBRE!D152</f>
        <v>1940</v>
      </c>
      <c r="E152" s="202">
        <f>+ENERO!E152+FEBRERO!E152+MARZO!E152+ABRIL!E152+MAYO!E152+JUNIO!E152+JULIO!E152+AGOSTO!E152+SEPTIEMBRE!E152+OCTUBRE!E152+NOVIEMBRE!E152+DICIEMBRE!E152</f>
        <v>53194</v>
      </c>
      <c r="F152" s="202">
        <f>+ENERO!F152+FEBRERO!F152+MARZO!F152+ABRIL!F152+MAYO!F152+JUNIO!F152+JULIO!F152+AGOSTO!F152+SEPTIEMBRE!F152+OCTUBRE!F152+NOVIEMBRE!F152+DICIEMBRE!F152</f>
        <v>4303</v>
      </c>
      <c r="G152" s="454" t="s">
        <v>20</v>
      </c>
      <c r="H152" s="14"/>
      <c r="I152" s="14" t="s">
        <v>20</v>
      </c>
      <c r="J152" s="1"/>
      <c r="K152" s="1"/>
      <c r="L152" s="1"/>
      <c r="M152" s="1"/>
      <c r="N152" s="78"/>
      <c r="O152" s="153"/>
      <c r="P152" s="1"/>
      <c r="Q152" s="1"/>
      <c r="R152" s="1"/>
      <c r="S152" s="1"/>
      <c r="T152" s="1"/>
      <c r="U152" s="1"/>
      <c r="V152" s="1"/>
      <c r="W152" s="197" t="s">
        <v>20</v>
      </c>
      <c r="X152" s="197" t="s">
        <v>20</v>
      </c>
      <c r="Y152" s="174">
        <v>0</v>
      </c>
      <c r="Z152" s="4"/>
      <c r="AA152" s="1"/>
      <c r="AB152" s="1"/>
    </row>
    <row r="153" spans="1:28" x14ac:dyDescent="0.25">
      <c r="A153" s="1067" t="s">
        <v>14</v>
      </c>
      <c r="B153" s="1068"/>
      <c r="C153" s="202">
        <f>+ENERO!C153+FEBRERO!C153+MARZO!C153+ABRIL!C153+MAYO!C153+JUNIO!C153+JULIO!C153+AGOSTO!C153+SEPTIEMBRE!C153+OCTUBRE!C153+NOVIEMBRE!C153+DICIEMBRE!C153</f>
        <v>25277</v>
      </c>
      <c r="D153" s="202">
        <f>+ENERO!D153+FEBRERO!D153+MARZO!D153+ABRIL!D153+MAYO!D153+JUNIO!D153+JULIO!D153+AGOSTO!D153+SEPTIEMBRE!D153+OCTUBRE!D153+NOVIEMBRE!D153+DICIEMBRE!D153</f>
        <v>1940</v>
      </c>
      <c r="E153" s="202">
        <f>+ENERO!E153+FEBRERO!E153+MARZO!E153+ABRIL!E153+MAYO!E153+JUNIO!E153+JULIO!E153+AGOSTO!E153+SEPTIEMBRE!E153+OCTUBRE!E153+NOVIEMBRE!E153+DICIEMBRE!E153</f>
        <v>58909</v>
      </c>
      <c r="F153" s="202">
        <f>+ENERO!F153+FEBRERO!F153+MARZO!F153+ABRIL!F153+MAYO!F153+JUNIO!F153+JULIO!F153+AGOSTO!F153+SEPTIEMBRE!F153+OCTUBRE!F153+NOVIEMBRE!F153+DICIEMBRE!F153</f>
        <v>4303</v>
      </c>
      <c r="G153" s="455"/>
      <c r="H153" s="78"/>
      <c r="I153" s="78"/>
      <c r="J153" s="78"/>
      <c r="K153" s="78"/>
      <c r="L153" s="78"/>
      <c r="M153" s="1"/>
      <c r="N153" s="427"/>
      <c r="O153" s="427"/>
      <c r="P153" s="428"/>
      <c r="Q153" s="428"/>
      <c r="R153" s="428"/>
      <c r="S153" s="428"/>
      <c r="T153" s="428"/>
      <c r="U153" s="428"/>
      <c r="V153" s="428"/>
      <c r="W153" s="428"/>
      <c r="X153" s="429"/>
      <c r="Y153" s="430">
        <v>0</v>
      </c>
      <c r="Z153" s="428"/>
      <c r="AA153" s="428"/>
      <c r="AB153" s="428"/>
    </row>
    <row r="154" spans="1:28" x14ac:dyDescent="0.25">
      <c r="A154" s="77" t="s">
        <v>191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430"/>
      <c r="O154" s="430"/>
      <c r="P154" s="430"/>
      <c r="Q154" s="430"/>
      <c r="R154" s="430"/>
      <c r="S154" s="430"/>
      <c r="T154" s="428"/>
      <c r="U154" s="430"/>
      <c r="V154" s="430"/>
      <c r="W154" s="430"/>
      <c r="X154" s="430"/>
      <c r="Y154" s="430"/>
      <c r="Z154" s="430"/>
      <c r="AA154" s="430"/>
      <c r="AB154" s="430"/>
    </row>
    <row r="155" spans="1:28" x14ac:dyDescent="0.25">
      <c r="A155" s="1040" t="s">
        <v>192</v>
      </c>
      <c r="B155" s="1041"/>
      <c r="C155" s="1075" t="s">
        <v>14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8"/>
      <c r="O155" s="428"/>
      <c r="P155" s="428"/>
      <c r="Q155" s="428"/>
      <c r="R155" s="428"/>
      <c r="S155" s="428"/>
      <c r="T155" s="428"/>
      <c r="U155" s="428"/>
      <c r="V155" s="428"/>
      <c r="W155" s="428"/>
      <c r="X155" s="428"/>
      <c r="Y155" s="428"/>
      <c r="Z155" s="428"/>
      <c r="AA155" s="428"/>
      <c r="AB155" s="428"/>
    </row>
    <row r="156" spans="1:28" x14ac:dyDescent="0.25">
      <c r="A156" s="1042"/>
      <c r="B156" s="1043"/>
      <c r="C156" s="107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8"/>
      <c r="O156" s="428"/>
      <c r="P156" s="430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</row>
    <row r="157" spans="1:28" x14ac:dyDescent="0.25">
      <c r="A157" s="1090" t="s">
        <v>193</v>
      </c>
      <c r="B157" s="1091"/>
      <c r="C157" s="202">
        <f>+ENERO!C157+FEBRERO!C157+MARZO!C157+ABRIL!C157+MAYO!C157+JUNIO!C157+JULIO!C157+AGOSTO!C157+SEPTIEMBRE!C157+OCTUBRE!C157+NOVIEMBRE!C157+DICIEMBRE!C157</f>
        <v>45407</v>
      </c>
      <c r="D157" s="456"/>
      <c r="E157" s="424"/>
      <c r="F157" s="425"/>
      <c r="G157" s="1"/>
      <c r="H157" s="426"/>
      <c r="I157" s="426"/>
      <c r="J157" s="426"/>
      <c r="K157" s="426"/>
      <c r="L157" s="426"/>
      <c r="M157" s="426"/>
      <c r="N157" s="431"/>
      <c r="O157" s="431"/>
      <c r="P157" s="430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</row>
    <row r="158" spans="1:28" x14ac:dyDescent="0.25">
      <c r="A158" s="200" t="s">
        <v>194</v>
      </c>
      <c r="B158" s="198"/>
      <c r="C158" s="198"/>
      <c r="D158" s="21"/>
      <c r="E158" s="21"/>
      <c r="F158" s="21"/>
      <c r="G158" s="78"/>
      <c r="H158" s="78"/>
      <c r="I158" s="78"/>
      <c r="J158" s="78"/>
      <c r="K158" s="78"/>
      <c r="L158" s="78"/>
      <c r="M158" s="78"/>
      <c r="N158" s="427"/>
      <c r="O158" s="427"/>
      <c r="P158" s="428"/>
      <c r="Q158" s="428"/>
      <c r="R158" s="428"/>
      <c r="S158" s="428"/>
      <c r="T158" s="428"/>
      <c r="U158" s="428"/>
      <c r="V158" s="428"/>
      <c r="W158" s="428"/>
      <c r="X158" s="429"/>
      <c r="Y158" s="429"/>
      <c r="Z158" s="428"/>
      <c r="AA158" s="428"/>
      <c r="AB158" s="428"/>
    </row>
    <row r="159" spans="1:28" x14ac:dyDescent="0.25">
      <c r="A159" s="107"/>
      <c r="B159" s="108"/>
      <c r="C159" s="183" t="s">
        <v>14</v>
      </c>
      <c r="D159" s="21"/>
      <c r="E159" s="21"/>
      <c r="F159" s="21"/>
      <c r="G159" s="78"/>
      <c r="H159" s="78"/>
      <c r="I159" s="78"/>
      <c r="J159" s="78"/>
      <c r="K159" s="78"/>
      <c r="L159" s="78"/>
      <c r="M159" s="78"/>
      <c r="N159" s="78"/>
      <c r="O159" s="153"/>
      <c r="P159" s="1"/>
      <c r="Q159" s="1"/>
      <c r="R159" s="1"/>
      <c r="S159" s="1"/>
      <c r="T159" s="1"/>
      <c r="U159" s="1"/>
      <c r="V159" s="1"/>
      <c r="W159" s="1"/>
      <c r="X159" s="149"/>
      <c r="Y159" s="149"/>
      <c r="Z159" s="4"/>
      <c r="AA159" s="1"/>
      <c r="AB159" s="1"/>
    </row>
    <row r="160" spans="1:28" x14ac:dyDescent="0.25">
      <c r="A160" s="1077" t="s">
        <v>195</v>
      </c>
      <c r="B160" s="184" t="s">
        <v>196</v>
      </c>
      <c r="C160" s="202">
        <f>+ENERO!C160+FEBRERO!C160+MARZO!C160+ABRIL!C160+MAYO!C160+JUNIO!C160+JULIO!C160+AGOSTO!C160+SEPTIEMBRE!C160+OCTUBRE!C160+NOVIEMBRE!C160+DICIEMBRE!C160</f>
        <v>0</v>
      </c>
      <c r="D160" s="458"/>
      <c r="E160" s="21"/>
      <c r="F160" s="21"/>
      <c r="G160" s="78"/>
      <c r="H160" s="78"/>
      <c r="I160" s="78"/>
      <c r="J160" s="78"/>
      <c r="K160" s="78"/>
      <c r="L160" s="78"/>
      <c r="M160" s="78"/>
      <c r="N160" s="78"/>
      <c r="O160" s="153"/>
      <c r="P160" s="1"/>
      <c r="Q160" s="1"/>
      <c r="R160" s="1"/>
      <c r="S160" s="1"/>
      <c r="T160" s="1"/>
      <c r="U160" s="1"/>
      <c r="V160" s="1"/>
      <c r="W160" s="1"/>
      <c r="X160" s="149"/>
      <c r="Y160" s="149"/>
      <c r="Z160" s="4"/>
      <c r="AA160" s="1"/>
      <c r="AB160" s="1"/>
    </row>
    <row r="161" spans="1:26" x14ac:dyDescent="0.25">
      <c r="A161" s="1077"/>
      <c r="B161" s="185" t="s">
        <v>197</v>
      </c>
      <c r="C161" s="202">
        <f>+ENERO!C161+FEBRERO!C161+MARZO!C161+ABRIL!C161+MAYO!C161+JUNIO!C161+JULIO!C161+AGOSTO!C161+SEPTIEMBRE!C161+OCTUBRE!C161+NOVIEMBRE!C161+DICIEMBRE!C161</f>
        <v>15733</v>
      </c>
      <c r="D161" s="458"/>
      <c r="E161" s="21"/>
      <c r="F161" s="21"/>
      <c r="G161" s="78"/>
      <c r="H161" s="78"/>
      <c r="I161" s="78"/>
      <c r="J161" s="78"/>
      <c r="K161" s="78"/>
      <c r="L161" s="78"/>
      <c r="M161" s="78"/>
      <c r="N161" s="78"/>
      <c r="O161" s="153"/>
      <c r="P161" s="1"/>
      <c r="Q161" s="1"/>
      <c r="R161" s="1"/>
      <c r="S161" s="1"/>
      <c r="T161" s="1"/>
      <c r="U161" s="1"/>
      <c r="V161" s="1"/>
      <c r="W161" s="1"/>
      <c r="X161" s="149"/>
      <c r="Y161" s="149"/>
      <c r="Z161" s="4"/>
    </row>
    <row r="162" spans="1:26" x14ac:dyDescent="0.25">
      <c r="A162" s="1065" t="s">
        <v>198</v>
      </c>
      <c r="B162" s="1066"/>
      <c r="C162" s="202">
        <f>+ENERO!C162+FEBRERO!C162+MARZO!C162+ABRIL!C162+MAYO!C162+JUNIO!C162+JULIO!C162+AGOSTO!C162+SEPTIEMBRE!C162+OCTUBRE!C162+NOVIEMBRE!C162+DICIEMBRE!C162</f>
        <v>33891</v>
      </c>
      <c r="D162" s="458"/>
      <c r="E162" s="21"/>
      <c r="F162" s="21"/>
      <c r="G162" s="78"/>
      <c r="H162" s="78"/>
      <c r="I162" s="78"/>
      <c r="J162" s="78"/>
      <c r="K162" s="78"/>
      <c r="L162" s="78"/>
      <c r="M162" s="78"/>
      <c r="N162" s="78"/>
      <c r="O162" s="153"/>
      <c r="P162" s="1"/>
      <c r="Q162" s="1"/>
      <c r="R162" s="1"/>
      <c r="S162" s="1"/>
      <c r="T162" s="1"/>
      <c r="U162" s="1"/>
      <c r="V162" s="1"/>
      <c r="W162" s="1"/>
      <c r="X162" s="149"/>
      <c r="Y162" s="149"/>
      <c r="Z162" s="4"/>
    </row>
    <row r="163" spans="1:26" x14ac:dyDescent="0.25">
      <c r="A163" s="1069" t="s">
        <v>199</v>
      </c>
      <c r="B163" s="1070"/>
      <c r="C163" s="202">
        <f>+ENERO!C163+FEBRERO!C163+MARZO!C163+ABRIL!C163+MAYO!C163+JUNIO!C163+JULIO!C163+AGOSTO!C163+SEPTIEMBRE!C163+OCTUBRE!C163+NOVIEMBRE!C163+DICIEMBRE!C163</f>
        <v>5455</v>
      </c>
      <c r="D163" s="458"/>
      <c r="E163" s="21"/>
      <c r="F163" s="21"/>
      <c r="G163" s="78"/>
      <c r="H163" s="78"/>
      <c r="I163" s="78"/>
      <c r="J163" s="78"/>
      <c r="K163" s="78"/>
      <c r="L163" s="78"/>
      <c r="M163" s="78"/>
      <c r="N163" s="78"/>
      <c r="O163" s="153"/>
      <c r="P163" s="1"/>
      <c r="Q163" s="1"/>
      <c r="R163" s="1"/>
      <c r="S163" s="1"/>
      <c r="T163" s="1"/>
      <c r="U163" s="1"/>
      <c r="V163" s="1"/>
      <c r="W163" s="1"/>
      <c r="X163" s="149"/>
      <c r="Y163" s="149"/>
      <c r="Z163" s="4"/>
    </row>
    <row r="164" spans="1:26" x14ac:dyDescent="0.25">
      <c r="A164" s="112" t="s">
        <v>200</v>
      </c>
      <c r="B164" s="20"/>
      <c r="C164" s="20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49"/>
      <c r="Y164" s="148"/>
      <c r="Z164" s="4"/>
    </row>
    <row r="165" spans="1:26" x14ac:dyDescent="0.2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49"/>
      <c r="Y165" s="148"/>
      <c r="Z165" s="4"/>
    </row>
    <row r="166" spans="1:26" ht="21" x14ac:dyDescent="0.25">
      <c r="A166" s="1042"/>
      <c r="B166" s="1043"/>
      <c r="C166" s="1081"/>
      <c r="D166" s="201" t="s">
        <v>205</v>
      </c>
      <c r="E166" s="413" t="s">
        <v>206</v>
      </c>
      <c r="F166" s="414" t="s">
        <v>207</v>
      </c>
      <c r="G166" s="414" t="s">
        <v>208</v>
      </c>
      <c r="H166" s="414" t="s">
        <v>209</v>
      </c>
      <c r="I166" s="415" t="s">
        <v>210</v>
      </c>
      <c r="J166" s="108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49"/>
      <c r="Y166" s="148"/>
      <c r="Z166" s="4"/>
    </row>
    <row r="167" spans="1:26" x14ac:dyDescent="0.25">
      <c r="A167" s="1030" t="s">
        <v>211</v>
      </c>
      <c r="B167" s="1031"/>
      <c r="C167" s="202">
        <f>+ENERO!C167+FEBRERO!C167+MARZO!C167+ABRIL!C167+MAYO!C167+JUNIO!C167+JULIO!C167+AGOSTO!C167+SEPTIEMBRE!C167+OCTUBRE!C167+NOVIEMBRE!C167+DICIEMBRE!C167</f>
        <v>0</v>
      </c>
      <c r="D167" s="202">
        <f>+ENERO!D167+FEBRERO!D167+MARZO!D167+ABRIL!D167+MAYO!D167+JUNIO!D167+JULIO!D167+AGOSTO!D167+SEPTIEMBRE!D167+OCTUBRE!D167+NOVIEMBRE!D167+DICIEMBRE!D167</f>
        <v>0</v>
      </c>
      <c r="E167" s="202">
        <f>+ENERO!E167+FEBRERO!E167+MARZO!E167+ABRIL!E167+MAYO!E167+JUNIO!E167+JULIO!E167+AGOSTO!E167+SEPTIEMBRE!E167+OCTUBRE!E167+NOVIEMBRE!E167+DICIEMBRE!E167</f>
        <v>0</v>
      </c>
      <c r="F167" s="202">
        <f>+ENERO!F167+FEBRERO!F167+MARZO!F167+ABRIL!F167+MAYO!F167+JUNIO!F167+JULIO!F167+AGOSTO!F167+SEPTIEMBRE!F167+OCTUBRE!F167+NOVIEMBRE!F167+DICIEMBRE!F167</f>
        <v>0</v>
      </c>
      <c r="G167" s="202">
        <f>+ENERO!G167+FEBRERO!G167+MARZO!G167+ABRIL!G167+MAYO!G167+JUNIO!G167+JULIO!G167+AGOSTO!G167+SEPTIEMBRE!G167+OCTUBRE!G167+NOVIEMBRE!G167+DICIEMBRE!G167</f>
        <v>0</v>
      </c>
      <c r="H167" s="202">
        <f>+ENERO!H167+FEBRERO!H167+MARZO!H167+ABRIL!H167+MAYO!H167+JUNIO!H167+JULIO!H167+AGOSTO!H167+SEPTIEMBRE!H167+OCTUBRE!H167+NOVIEMBRE!H167+DICIEMBRE!H167</f>
        <v>0</v>
      </c>
      <c r="I167" s="202">
        <f>+ENERO!I167+FEBRERO!I167+MARZO!I167+ABRIL!I167+MAYO!I167+JUNIO!I167+JULIO!I167+AGOSTO!I167+SEPTIEMBRE!I167+OCTUBRE!I167+NOVIEMBRE!I167+DICIEMBRE!I167</f>
        <v>0</v>
      </c>
      <c r="J167" s="202">
        <f>+ENERO!J167+FEBRERO!J167+MARZO!J167+ABRIL!J167+MAYO!J167+JUNIO!J167+JULIO!J167+AGOSTO!J167+SEPTIEMBRE!J167+OCTUBRE!J167+NOVIEMBRE!J167+DICIEMBRE!J167</f>
        <v>0</v>
      </c>
      <c r="K167" s="451" t="s">
        <v>20</v>
      </c>
      <c r="L167" s="78"/>
      <c r="M167" s="78"/>
      <c r="N167" s="78"/>
      <c r="O167" s="78"/>
      <c r="P167" s="101"/>
      <c r="Q167" s="101"/>
      <c r="R167" s="101"/>
      <c r="S167" s="1"/>
      <c r="T167" s="1"/>
      <c r="U167" s="1"/>
      <c r="V167" s="1"/>
      <c r="W167" s="1"/>
      <c r="X167" s="177">
        <v>0</v>
      </c>
      <c r="Y167" s="1"/>
      <c r="Z167" s="4"/>
    </row>
    <row r="168" spans="1:26" x14ac:dyDescent="0.25">
      <c r="A168" s="1071" t="s">
        <v>212</v>
      </c>
      <c r="B168" s="1072"/>
      <c r="C168" s="202">
        <f>+ENERO!C168+FEBRERO!C168+MARZO!C168+ABRIL!C168+MAYO!C168+JUNIO!C168+JULIO!C168+AGOSTO!C168+SEPTIEMBRE!C168+OCTUBRE!C168+NOVIEMBRE!C168+DICIEMBRE!C168</f>
        <v>0</v>
      </c>
      <c r="D168" s="202">
        <f>+ENERO!D168+FEBRERO!D168+MARZO!D168+ABRIL!D168+MAYO!D168+JUNIO!D168+JULIO!D168+AGOSTO!D168+SEPTIEMBRE!D168+OCTUBRE!D168+NOVIEMBRE!D168+DICIEMBRE!D168</f>
        <v>0</v>
      </c>
      <c r="E168" s="202">
        <f>+ENERO!E168+FEBRERO!E168+MARZO!E168+ABRIL!E168+MAYO!E168+JUNIO!E168+JULIO!E168+AGOSTO!E168+SEPTIEMBRE!E168+OCTUBRE!E168+NOVIEMBRE!E168+DICIEMBRE!E168</f>
        <v>0</v>
      </c>
      <c r="F168" s="202">
        <f>+ENERO!F168+FEBRERO!F168+MARZO!F168+ABRIL!F168+MAYO!F168+JUNIO!F168+JULIO!F168+AGOSTO!F168+SEPTIEMBRE!F168+OCTUBRE!F168+NOVIEMBRE!F168+DICIEMBRE!F168</f>
        <v>0</v>
      </c>
      <c r="G168" s="202">
        <f>+ENERO!G168+FEBRERO!G168+MARZO!G168+ABRIL!G168+MAYO!G168+JUNIO!G168+JULIO!G168+AGOSTO!G168+SEPTIEMBRE!G168+OCTUBRE!G168+NOVIEMBRE!G168+DICIEMBRE!G168</f>
        <v>0</v>
      </c>
      <c r="H168" s="202">
        <f>+ENERO!H168+FEBRERO!H168+MARZO!H168+ABRIL!H168+MAYO!H168+JUNIO!H168+JULIO!H168+AGOSTO!H168+SEPTIEMBRE!H168+OCTUBRE!H168+NOVIEMBRE!H168+DICIEMBRE!H168</f>
        <v>0</v>
      </c>
      <c r="I168" s="202">
        <f>+ENERO!I168+FEBRERO!I168+MARZO!I168+ABRIL!I168+MAYO!I168+JUNIO!I168+JULIO!I168+AGOSTO!I168+SEPTIEMBRE!I168+OCTUBRE!I168+NOVIEMBRE!I168+DICIEMBRE!I168</f>
        <v>0</v>
      </c>
      <c r="J168" s="202">
        <f>+ENERO!J168+FEBRERO!J168+MARZO!J168+ABRIL!J168+MAYO!J168+JUNIO!J168+JULIO!J168+AGOSTO!J168+SEPTIEMBRE!J168+OCTUBRE!J168+NOVIEMBRE!J168+DICIEMBRE!J168</f>
        <v>0</v>
      </c>
      <c r="K168" s="451" t="s">
        <v>20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7">
        <v>0</v>
      </c>
      <c r="Y168" s="149"/>
      <c r="Z168" s="4"/>
    </row>
    <row r="169" spans="1:26" x14ac:dyDescent="0.25">
      <c r="A169" s="1036" t="s">
        <v>213</v>
      </c>
      <c r="B169" s="1037"/>
      <c r="C169" s="202">
        <f>+ENERO!C169+FEBRERO!C169+MARZO!C169+ABRIL!C169+MAYO!C169+JUNIO!C169+JULIO!C169+AGOSTO!C169+SEPTIEMBRE!C169+OCTUBRE!C169+NOVIEMBRE!C169+DICIEMBRE!C169</f>
        <v>0</v>
      </c>
      <c r="D169" s="202">
        <f>+ENERO!D169+FEBRERO!D169+MARZO!D169+ABRIL!D169+MAYO!D169+JUNIO!D169+JULIO!D169+AGOSTO!D169+SEPTIEMBRE!D169+OCTUBRE!D169+NOVIEMBRE!D169+DICIEMBRE!D169</f>
        <v>0</v>
      </c>
      <c r="E169" s="202">
        <f>+ENERO!E169+FEBRERO!E169+MARZO!E169+ABRIL!E169+MAYO!E169+JUNIO!E169+JULIO!E169+AGOSTO!E169+SEPTIEMBRE!E169+OCTUBRE!E169+NOVIEMBRE!E169+DICIEMBRE!E169</f>
        <v>0</v>
      </c>
      <c r="F169" s="202">
        <f>+ENERO!F169+FEBRERO!F169+MARZO!F169+ABRIL!F169+MAYO!F169+JUNIO!F169+JULIO!F169+AGOSTO!F169+SEPTIEMBRE!F169+OCTUBRE!F169+NOVIEMBRE!F169+DICIEMBRE!F169</f>
        <v>0</v>
      </c>
      <c r="G169" s="202">
        <f>+ENERO!G169+FEBRERO!G169+MARZO!G169+ABRIL!G169+MAYO!G169+JUNIO!G169+JULIO!G169+AGOSTO!G169+SEPTIEMBRE!G169+OCTUBRE!G169+NOVIEMBRE!G169+DICIEMBRE!G169</f>
        <v>0</v>
      </c>
      <c r="H169" s="202">
        <f>+ENERO!H169+FEBRERO!H169+MARZO!H169+ABRIL!H169+MAYO!H169+JUNIO!H169+JULIO!H169+AGOSTO!H169+SEPTIEMBRE!H169+OCTUBRE!H169+NOVIEMBRE!H169+DICIEMBRE!H169</f>
        <v>0</v>
      </c>
      <c r="I169" s="202">
        <f>+ENERO!I169+FEBRERO!I169+MARZO!I169+ABRIL!I169+MAYO!I169+JUNIO!I169+JULIO!I169+AGOSTO!I169+SEPTIEMBRE!I169+OCTUBRE!I169+NOVIEMBRE!I169+DICIEMBRE!I169</f>
        <v>0</v>
      </c>
      <c r="J169" s="202">
        <f>+ENERO!J169+FEBRERO!J169+MARZO!J169+ABRIL!J169+MAYO!J169+JUNIO!J169+JULIO!J169+AGOSTO!J169+SEPTIEMBRE!J169+OCTUBRE!J169+NOVIEMBRE!J169+DICIEMBRE!J169</f>
        <v>0</v>
      </c>
      <c r="K169" s="451" t="s">
        <v>20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7">
        <v>0</v>
      </c>
      <c r="Y169" s="149"/>
      <c r="Z169" s="4"/>
    </row>
    <row r="170" spans="1:26" x14ac:dyDescent="0.25">
      <c r="A170" s="112" t="s">
        <v>214</v>
      </c>
      <c r="B170" s="113"/>
      <c r="C170" s="20"/>
      <c r="D170" s="20"/>
      <c r="E170" s="20"/>
      <c r="F170" s="20"/>
      <c r="G170" s="20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49"/>
      <c r="Y170" s="149"/>
      <c r="Z170" s="4"/>
    </row>
    <row r="171" spans="1:26" x14ac:dyDescent="0.2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114"/>
      <c r="N171" s="1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49"/>
      <c r="Z171" s="149"/>
    </row>
    <row r="172" spans="1:26" x14ac:dyDescent="0.25">
      <c r="A172" s="1042"/>
      <c r="B172" s="1043"/>
      <c r="C172" s="1043"/>
      <c r="D172" s="115" t="s">
        <v>219</v>
      </c>
      <c r="E172" s="111" t="s">
        <v>220</v>
      </c>
      <c r="F172" s="111" t="s">
        <v>221</v>
      </c>
      <c r="G172" s="111" t="s">
        <v>222</v>
      </c>
      <c r="H172" s="111" t="s">
        <v>223</v>
      </c>
      <c r="I172" s="111" t="s">
        <v>224</v>
      </c>
      <c r="J172" s="116" t="s">
        <v>225</v>
      </c>
      <c r="K172" s="111" t="s">
        <v>226</v>
      </c>
      <c r="L172" s="1081"/>
      <c r="M172" s="114"/>
      <c r="N172" s="1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49"/>
      <c r="Z172" s="149"/>
    </row>
    <row r="173" spans="1:26" x14ac:dyDescent="0.25">
      <c r="A173" s="1047" t="s">
        <v>227</v>
      </c>
      <c r="B173" s="1048"/>
      <c r="C173" s="202">
        <f>+ENERO!C173+FEBRERO!C173+MARZO!C173+ABRIL!C173+MAYO!C173+JUNIO!C173+JULIO!C173+AGOSTO!C173+SEPTIEMBRE!C173+OCTUBRE!C173+NOVIEMBRE!C173+DICIEMBRE!C173</f>
        <v>0</v>
      </c>
      <c r="D173" s="202">
        <f>+ENERO!D173+FEBRERO!D173+MARZO!D173+ABRIL!D173+MAYO!D173+JUNIO!D173+JULIO!D173+AGOSTO!D173+SEPTIEMBRE!D173+OCTUBRE!D173+NOVIEMBRE!D173+DICIEMBRE!D173</f>
        <v>0</v>
      </c>
      <c r="E173" s="202">
        <f>+ENERO!E173+FEBRERO!E173+MARZO!E173+ABRIL!E173+MAYO!E173+JUNIO!E173+JULIO!E173+AGOSTO!E173+SEPTIEMBRE!E173+OCTUBRE!E173+NOVIEMBRE!E173+DICIEMBRE!E173</f>
        <v>0</v>
      </c>
      <c r="F173" s="202">
        <f>+ENERO!F173+FEBRERO!F173+MARZO!F173+ABRIL!F173+MAYO!F173+JUNIO!F173+JULIO!F173+AGOSTO!F173+SEPTIEMBRE!F173+OCTUBRE!F173+NOVIEMBRE!F173+DICIEMBRE!F173</f>
        <v>0</v>
      </c>
      <c r="G173" s="202">
        <f>+ENERO!G173+FEBRERO!G173+MARZO!G173+ABRIL!G173+MAYO!G173+JUNIO!G173+JULIO!G173+AGOSTO!G173+SEPTIEMBRE!G173+OCTUBRE!G173+NOVIEMBRE!G173+DICIEMBRE!G173</f>
        <v>0</v>
      </c>
      <c r="H173" s="202">
        <f>+ENERO!H173+FEBRERO!H173+MARZO!H173+ABRIL!H173+MAYO!H173+JUNIO!H173+JULIO!H173+AGOSTO!H173+SEPTIEMBRE!H173+OCTUBRE!H173+NOVIEMBRE!H173+DICIEMBRE!H173</f>
        <v>0</v>
      </c>
      <c r="I173" s="202">
        <f>+ENERO!I173+FEBRERO!I173+MARZO!I173+ABRIL!I173+MAYO!I173+JUNIO!I173+JULIO!I173+AGOSTO!I173+SEPTIEMBRE!I173+OCTUBRE!I173+NOVIEMBRE!I173+DICIEMBRE!I173</f>
        <v>0</v>
      </c>
      <c r="J173" s="202">
        <f>+ENERO!J173+FEBRERO!J173+MARZO!J173+ABRIL!J173+MAYO!J173+JUNIO!J173+JULIO!J173+AGOSTO!J173+SEPTIEMBRE!J173+OCTUBRE!J173+NOVIEMBRE!J173+DICIEMBRE!J173</f>
        <v>0</v>
      </c>
      <c r="K173" s="202">
        <f>+ENERO!K173+FEBRERO!K173+MARZO!K173+ABRIL!K173+MAYO!K173+JUNIO!K173+JULIO!K173+AGOSTO!K173+SEPTIEMBRE!K173+OCTUBRE!K173+NOVIEMBRE!K173+DICIEMBRE!K173</f>
        <v>0</v>
      </c>
      <c r="L173" s="202">
        <f>+ENERO!L173+FEBRERO!L173+MARZO!L173+ABRIL!L173+MAYO!L173+JUNIO!L173+JULIO!L173+AGOSTO!L173+SEPTIEMBRE!L173+OCTUBRE!L173+NOVIEMBRE!L173+DICIEMBRE!L173</f>
        <v>0</v>
      </c>
      <c r="M173" s="463" t="s">
        <v>20</v>
      </c>
      <c r="N173" s="16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77">
        <v>0</v>
      </c>
      <c r="Z173" s="149"/>
    </row>
    <row r="174" spans="1:26" x14ac:dyDescent="0.25">
      <c r="A174" s="1038" t="s">
        <v>228</v>
      </c>
      <c r="B174" s="1039"/>
      <c r="C174" s="202">
        <f>+ENERO!C174+FEBRERO!C174+MARZO!C174+ABRIL!C174+MAYO!C174+JUNIO!C174+JULIO!C174+AGOSTO!C174+SEPTIEMBRE!C174+OCTUBRE!C174+NOVIEMBRE!C174+DICIEMBRE!C174</f>
        <v>0</v>
      </c>
      <c r="D174" s="202">
        <f>+ENERO!D174+FEBRERO!D174+MARZO!D174+ABRIL!D174+MAYO!D174+JUNIO!D174+JULIO!D174+AGOSTO!D174+SEPTIEMBRE!D174+OCTUBRE!D174+NOVIEMBRE!D174+DICIEMBRE!D174</f>
        <v>0</v>
      </c>
      <c r="E174" s="202">
        <f>+ENERO!E174+FEBRERO!E174+MARZO!E174+ABRIL!E174+MAYO!E174+JUNIO!E174+JULIO!E174+AGOSTO!E174+SEPTIEMBRE!E174+OCTUBRE!E174+NOVIEMBRE!E174+DICIEMBRE!E174</f>
        <v>0</v>
      </c>
      <c r="F174" s="202">
        <f>+ENERO!F174+FEBRERO!F174+MARZO!F174+ABRIL!F174+MAYO!F174+JUNIO!F174+JULIO!F174+AGOSTO!F174+SEPTIEMBRE!F174+OCTUBRE!F174+NOVIEMBRE!F174+DICIEMBRE!F174</f>
        <v>0</v>
      </c>
      <c r="G174" s="202">
        <f>+ENERO!G174+FEBRERO!G174+MARZO!G174+ABRIL!G174+MAYO!G174+JUNIO!G174+JULIO!G174+AGOSTO!G174+SEPTIEMBRE!G174+OCTUBRE!G174+NOVIEMBRE!G174+DICIEMBRE!G174</f>
        <v>0</v>
      </c>
      <c r="H174" s="202">
        <f>+ENERO!H174+FEBRERO!H174+MARZO!H174+ABRIL!H174+MAYO!H174+JUNIO!H174+JULIO!H174+AGOSTO!H174+SEPTIEMBRE!H174+OCTUBRE!H174+NOVIEMBRE!H174+DICIEMBRE!H174</f>
        <v>0</v>
      </c>
      <c r="I174" s="202">
        <f>+ENERO!I174+FEBRERO!I174+MARZO!I174+ABRIL!I174+MAYO!I174+JUNIO!I174+JULIO!I174+AGOSTO!I174+SEPTIEMBRE!I174+OCTUBRE!I174+NOVIEMBRE!I174+DICIEMBRE!I174</f>
        <v>0</v>
      </c>
      <c r="J174" s="202">
        <f>+ENERO!J174+FEBRERO!J174+MARZO!J174+ABRIL!J174+MAYO!J174+JUNIO!J174+JULIO!J174+AGOSTO!J174+SEPTIEMBRE!J174+OCTUBRE!J174+NOVIEMBRE!J174+DICIEMBRE!J174</f>
        <v>0</v>
      </c>
      <c r="K174" s="202">
        <f>+ENERO!K174+FEBRERO!K174+MARZO!K174+ABRIL!K174+MAYO!K174+JUNIO!K174+JULIO!K174+AGOSTO!K174+SEPTIEMBRE!K174+OCTUBRE!K174+NOVIEMBRE!K174+DICIEMBRE!K174</f>
        <v>0</v>
      </c>
      <c r="L174" s="202">
        <f>+ENERO!L174+FEBRERO!L174+MARZO!L174+ABRIL!L174+MAYO!L174+JUNIO!L174+JULIO!L174+AGOSTO!L174+SEPTIEMBRE!L174+OCTUBRE!L174+NOVIEMBRE!L174+DICIEMBRE!L174</f>
        <v>0</v>
      </c>
      <c r="M174" s="463" t="s">
        <v>20</v>
      </c>
      <c r="N174" s="16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77">
        <v>0</v>
      </c>
      <c r="Z174" s="148"/>
    </row>
    <row r="175" spans="1:26" x14ac:dyDescent="0.25">
      <c r="A175" s="1032" t="s">
        <v>229</v>
      </c>
      <c r="B175" s="1033"/>
      <c r="C175" s="202">
        <f>+ENERO!C175+FEBRERO!C175+MARZO!C175+ABRIL!C175+MAYO!C175+JUNIO!C175+JULIO!C175+AGOSTO!C175+SEPTIEMBRE!C175+OCTUBRE!C175+NOVIEMBRE!C175+DICIEMBRE!C175</f>
        <v>0</v>
      </c>
      <c r="D175" s="202">
        <f>+ENERO!D175+FEBRERO!D175+MARZO!D175+ABRIL!D175+MAYO!D175+JUNIO!D175+JULIO!D175+AGOSTO!D175+SEPTIEMBRE!D175+OCTUBRE!D175+NOVIEMBRE!D175+DICIEMBRE!D175</f>
        <v>0</v>
      </c>
      <c r="E175" s="202">
        <f>+ENERO!E175+FEBRERO!E175+MARZO!E175+ABRIL!E175+MAYO!E175+JUNIO!E175+JULIO!E175+AGOSTO!E175+SEPTIEMBRE!E175+OCTUBRE!E175+NOVIEMBRE!E175+DICIEMBRE!E175</f>
        <v>0</v>
      </c>
      <c r="F175" s="202">
        <f>+ENERO!F175+FEBRERO!F175+MARZO!F175+ABRIL!F175+MAYO!F175+JUNIO!F175+JULIO!F175+AGOSTO!F175+SEPTIEMBRE!F175+OCTUBRE!F175+NOVIEMBRE!F175+DICIEMBRE!F175</f>
        <v>0</v>
      </c>
      <c r="G175" s="202">
        <f>+ENERO!G175+FEBRERO!G175+MARZO!G175+ABRIL!G175+MAYO!G175+JUNIO!G175+JULIO!G175+AGOSTO!G175+SEPTIEMBRE!G175+OCTUBRE!G175+NOVIEMBRE!G175+DICIEMBRE!G175</f>
        <v>0</v>
      </c>
      <c r="H175" s="202">
        <f>+ENERO!H175+FEBRERO!H175+MARZO!H175+ABRIL!H175+MAYO!H175+JUNIO!H175+JULIO!H175+AGOSTO!H175+SEPTIEMBRE!H175+OCTUBRE!H175+NOVIEMBRE!H175+DICIEMBRE!H175</f>
        <v>0</v>
      </c>
      <c r="I175" s="202">
        <f>+ENERO!I175+FEBRERO!I175+MARZO!I175+ABRIL!I175+MAYO!I175+JUNIO!I175+JULIO!I175+AGOSTO!I175+SEPTIEMBRE!I175+OCTUBRE!I175+NOVIEMBRE!I175+DICIEMBRE!I175</f>
        <v>0</v>
      </c>
      <c r="J175" s="202">
        <f>+ENERO!J175+FEBRERO!J175+MARZO!J175+ABRIL!J175+MAYO!J175+JUNIO!J175+JULIO!J175+AGOSTO!J175+SEPTIEMBRE!J175+OCTUBRE!J175+NOVIEMBRE!J175+DICIEMBRE!J175</f>
        <v>0</v>
      </c>
      <c r="K175" s="202">
        <f>+ENERO!K175+FEBRERO!K175+MARZO!K175+ABRIL!K175+MAYO!K175+JUNIO!K175+JULIO!K175+AGOSTO!K175+SEPTIEMBRE!K175+OCTUBRE!K175+NOVIEMBRE!K175+DICIEMBRE!K175</f>
        <v>0</v>
      </c>
      <c r="L175" s="202">
        <f>+ENERO!L175+FEBRERO!L175+MARZO!L175+ABRIL!L175+MAYO!L175+JUNIO!L175+JULIO!L175+AGOSTO!L175+SEPTIEMBRE!L175+OCTUBRE!L175+NOVIEMBRE!L175+DICIEMBRE!L175</f>
        <v>0</v>
      </c>
      <c r="M175" s="463" t="s">
        <v>20</v>
      </c>
      <c r="N175" s="16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77">
        <v>0</v>
      </c>
      <c r="Z175" s="148"/>
    </row>
    <row r="176" spans="1:26" x14ac:dyDescent="0.25">
      <c r="A176" s="112" t="s">
        <v>230</v>
      </c>
      <c r="B176" s="6"/>
      <c r="C176" s="117"/>
      <c r="D176" s="117"/>
      <c r="E176" s="117"/>
      <c r="F176" s="117"/>
      <c r="G176" s="117"/>
      <c r="H176" s="117"/>
      <c r="I176" s="117"/>
      <c r="J176" s="117"/>
      <c r="K176" s="1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49"/>
      <c r="Y176" s="148"/>
      <c r="Z176" s="4"/>
    </row>
    <row r="177" spans="1:27" ht="42" x14ac:dyDescent="0.25">
      <c r="A177" s="1034" t="s">
        <v>231</v>
      </c>
      <c r="B177" s="1035"/>
      <c r="C177" s="30" t="s">
        <v>14</v>
      </c>
      <c r="D177" s="30" t="s">
        <v>130</v>
      </c>
      <c r="E177" s="98" t="s">
        <v>232</v>
      </c>
      <c r="F177" s="118"/>
      <c r="G177" s="20"/>
      <c r="H177" s="20"/>
      <c r="I177" s="1"/>
      <c r="J177" s="1"/>
      <c r="K177" s="1"/>
      <c r="L177" s="4" t="s">
        <v>233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49"/>
      <c r="Y177" s="149"/>
      <c r="Z177" s="4"/>
      <c r="AA177" s="1"/>
    </row>
    <row r="178" spans="1:27" x14ac:dyDescent="0.25">
      <c r="A178" s="1044" t="s">
        <v>234</v>
      </c>
      <c r="B178" s="119" t="s">
        <v>235</v>
      </c>
      <c r="C178" s="202">
        <f>+ENERO!C178+FEBRERO!C178+MARZO!C178+ABRIL!C178+MAYO!C178+JUNIO!C178+JULIO!C178+AGOSTO!C178+SEPTIEMBRE!C178+OCTUBRE!C178+NOVIEMBRE!C178+DICIEMBRE!C178</f>
        <v>1771</v>
      </c>
      <c r="D178" s="202">
        <f>+ENERO!D178+FEBRERO!D178+MARZO!D178+ABRIL!D178+MAYO!D178+JUNIO!D178+JULIO!D178+AGOSTO!D178+SEPTIEMBRE!D178+OCTUBRE!D178+NOVIEMBRE!D178+DICIEMBRE!D178</f>
        <v>1730</v>
      </c>
      <c r="E178" s="202">
        <f>+ENERO!E178+FEBRERO!E178+MARZO!E178+ABRIL!E178+MAYO!E178+JUNIO!E178+JULIO!E178+AGOSTO!E178+SEPTIEMBRE!E178+OCTUBRE!E178+NOVIEMBRE!E178+DICIEMBRE!E178</f>
        <v>0</v>
      </c>
      <c r="F178" s="459" t="s">
        <v>20</v>
      </c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77">
        <v>0</v>
      </c>
      <c r="Y178" s="149"/>
      <c r="Z178" s="4"/>
      <c r="AA178" s="1"/>
    </row>
    <row r="179" spans="1:27" x14ac:dyDescent="0.25">
      <c r="A179" s="1045"/>
      <c r="B179" s="120" t="s">
        <v>236</v>
      </c>
      <c r="C179" s="202">
        <f>+ENERO!C179+FEBRERO!C179+MARZO!C179+ABRIL!C179+MAYO!C179+JUNIO!C179+JULIO!C179+AGOSTO!C179+SEPTIEMBRE!C179+OCTUBRE!C179+NOVIEMBRE!C179+DICIEMBRE!C179</f>
        <v>0</v>
      </c>
      <c r="D179" s="202">
        <f>+ENERO!D179+FEBRERO!D179+MARZO!D179+ABRIL!D179+MAYO!D179+JUNIO!D179+JULIO!D179+AGOSTO!D179+SEPTIEMBRE!D179+OCTUBRE!D179+NOVIEMBRE!D179+DICIEMBRE!D179</f>
        <v>0</v>
      </c>
      <c r="E179" s="202">
        <f>+ENERO!E179+FEBRERO!E179+MARZO!E179+ABRIL!E179+MAYO!E179+JUNIO!E179+JULIO!E179+AGOSTO!E179+SEPTIEMBRE!E179+OCTUBRE!E179+NOVIEMBRE!E179+DICIEMBRE!E179</f>
        <v>0</v>
      </c>
      <c r="F179" s="459" t="s">
        <v>20</v>
      </c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77">
        <v>0</v>
      </c>
      <c r="Y179" s="148"/>
      <c r="Z179" s="4"/>
      <c r="AA179" s="1"/>
    </row>
    <row r="180" spans="1:27" x14ac:dyDescent="0.25">
      <c r="A180" s="1046"/>
      <c r="B180" s="121" t="s">
        <v>237</v>
      </c>
      <c r="C180" s="202">
        <f>+ENERO!C180+FEBRERO!C180+MARZO!C180+ABRIL!C180+MAYO!C180+JUNIO!C180+JULIO!C180+AGOSTO!C180+SEPTIEMBRE!C180+OCTUBRE!C180+NOVIEMBRE!C180+DICIEMBRE!C180</f>
        <v>0</v>
      </c>
      <c r="D180" s="202">
        <f>+ENERO!D180+FEBRERO!D180+MARZO!D180+ABRIL!D180+MAYO!D180+JUNIO!D180+JULIO!D180+AGOSTO!D180+SEPTIEMBRE!D180+OCTUBRE!D180+NOVIEMBRE!D180+DICIEMBRE!D180</f>
        <v>0</v>
      </c>
      <c r="E180" s="202">
        <f>+ENERO!E180+FEBRERO!E180+MARZO!E180+ABRIL!E180+MAYO!E180+JUNIO!E180+JULIO!E180+AGOSTO!E180+SEPTIEMBRE!E180+OCTUBRE!E180+NOVIEMBRE!E180+DICIEMBRE!E180</f>
        <v>0</v>
      </c>
      <c r="F180" s="459" t="s">
        <v>20</v>
      </c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77">
        <v>0</v>
      </c>
      <c r="Y180" s="149"/>
      <c r="Z180" s="4"/>
      <c r="AA180" s="1"/>
    </row>
    <row r="181" spans="1:27" x14ac:dyDescent="0.25">
      <c r="A181" s="122" t="s">
        <v>238</v>
      </c>
      <c r="B181" s="1"/>
      <c r="C181" s="123"/>
      <c r="D181" s="123"/>
      <c r="E181" s="101"/>
      <c r="F181" s="124"/>
      <c r="G181" s="124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49"/>
      <c r="Y181" s="148"/>
      <c r="Z181" s="4"/>
      <c r="AA181" s="1"/>
    </row>
    <row r="182" spans="1:27" ht="21" x14ac:dyDescent="0.25">
      <c r="A182" s="1015" t="s">
        <v>8</v>
      </c>
      <c r="B182" s="1016"/>
      <c r="C182" s="125" t="s">
        <v>202</v>
      </c>
      <c r="D182" s="125" t="s">
        <v>239</v>
      </c>
      <c r="E182" s="30" t="s">
        <v>240</v>
      </c>
      <c r="F182" s="125" t="s">
        <v>241</v>
      </c>
      <c r="G182" s="125" t="s">
        <v>242</v>
      </c>
      <c r="H182" s="125" t="s">
        <v>243</v>
      </c>
      <c r="I182" s="12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4"/>
      <c r="X182" s="149"/>
      <c r="Y182" s="148"/>
      <c r="Z182" s="4"/>
      <c r="AA182" s="4"/>
    </row>
    <row r="183" spans="1:27" x14ac:dyDescent="0.25">
      <c r="A183" s="1019" t="s">
        <v>244</v>
      </c>
      <c r="B183" s="127" t="s">
        <v>245</v>
      </c>
      <c r="C183" s="202">
        <f>+ENERO!C183+FEBRERO!C183+MARZO!C183+ABRIL!C183+MAYO!C183+JUNIO!C183+JULIO!C183+AGOSTO!C183+SEPTIEMBRE!C183+OCTUBRE!C183+NOVIEMBRE!C183+DICIEMBRE!C183</f>
        <v>0</v>
      </c>
      <c r="D183" s="202">
        <f>+ENERO!D183+FEBRERO!D183+MARZO!D183+ABRIL!D183+MAYO!D183+JUNIO!D183+JULIO!D183+AGOSTO!D183+SEPTIEMBRE!D183+OCTUBRE!D183+NOVIEMBRE!D183+DICIEMBRE!D183</f>
        <v>0</v>
      </c>
      <c r="E183" s="202">
        <f>+ENERO!E183+FEBRERO!E183+MARZO!E183+ABRIL!E183+MAYO!E183+JUNIO!E183+JULIO!E183+AGOSTO!E183+SEPTIEMBRE!E183+OCTUBRE!E183+NOVIEMBRE!E183+DICIEMBRE!E183</f>
        <v>0</v>
      </c>
      <c r="F183" s="202">
        <f>+ENERO!F183+FEBRERO!F183+MARZO!F183+ABRIL!F183+MAYO!F183+JUNIO!F183+JULIO!F183+AGOSTO!F183+SEPTIEMBRE!F183+OCTUBRE!F183+NOVIEMBRE!F183+DICIEMBRE!F183</f>
        <v>0</v>
      </c>
      <c r="G183" s="202">
        <f>+ENERO!G183+FEBRERO!G183+MARZO!G183+ABRIL!G183+MAYO!G183+JUNIO!G183+JULIO!G183+AGOSTO!G183+SEPTIEMBRE!G183+OCTUBRE!G183+NOVIEMBRE!G183+DICIEMBRE!G183</f>
        <v>0</v>
      </c>
      <c r="H183" s="202">
        <f>+ENERO!H183+FEBRERO!H183+MARZO!H183+ABRIL!H183+MAYO!H183+JUNIO!H183+JULIO!H183+AGOSTO!H183+SEPTIEMBRE!H183+OCTUBRE!H183+NOVIEMBRE!H183+DICIEMBRE!H183</f>
        <v>0</v>
      </c>
      <c r="I183" s="45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49"/>
      <c r="Y183" s="148"/>
      <c r="Z183" s="4"/>
      <c r="AA183" s="1"/>
    </row>
    <row r="184" spans="1:27" x14ac:dyDescent="0.25">
      <c r="A184" s="1020"/>
      <c r="B184" s="128" t="s">
        <v>246</v>
      </c>
      <c r="C184" s="202">
        <f>+ENERO!C184+FEBRERO!C184+MARZO!C184+ABRIL!C184+MAYO!C184+JUNIO!C184+JULIO!C184+AGOSTO!C184+SEPTIEMBRE!C184+OCTUBRE!C184+NOVIEMBRE!C184+DICIEMBRE!C184</f>
        <v>0</v>
      </c>
      <c r="D184" s="202">
        <f>+ENERO!D184+FEBRERO!D184+MARZO!D184+ABRIL!D184+MAYO!D184+JUNIO!D184+JULIO!D184+AGOSTO!D184+SEPTIEMBRE!D184+OCTUBRE!D184+NOVIEMBRE!D184+DICIEMBRE!D184</f>
        <v>0</v>
      </c>
      <c r="E184" s="202">
        <f>+ENERO!E184+FEBRERO!E184+MARZO!E184+ABRIL!E184+MAYO!E184+JUNIO!E184+JULIO!E184+AGOSTO!E184+SEPTIEMBRE!E184+OCTUBRE!E184+NOVIEMBRE!E184+DICIEMBRE!E184</f>
        <v>0</v>
      </c>
      <c r="F184" s="202">
        <f>+ENERO!F184+FEBRERO!F184+MARZO!F184+ABRIL!F184+MAYO!F184+JUNIO!F184+JULIO!F184+AGOSTO!F184+SEPTIEMBRE!F184+OCTUBRE!F184+NOVIEMBRE!F184+DICIEMBRE!F184</f>
        <v>0</v>
      </c>
      <c r="G184" s="202">
        <f>+ENERO!G184+FEBRERO!G184+MARZO!G184+ABRIL!G184+MAYO!G184+JUNIO!G184+JULIO!G184+AGOSTO!G184+SEPTIEMBRE!G184+OCTUBRE!G184+NOVIEMBRE!G184+DICIEMBRE!G184</f>
        <v>0</v>
      </c>
      <c r="H184" s="202">
        <f>+ENERO!H184+FEBRERO!H184+MARZO!H184+ABRIL!H184+MAYO!H184+JUNIO!H184+JULIO!H184+AGOSTO!H184+SEPTIEMBRE!H184+OCTUBRE!H184+NOVIEMBRE!H184+DICIEMBRE!H184</f>
        <v>0</v>
      </c>
      <c r="I184" s="45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49"/>
      <c r="Y184" s="148"/>
      <c r="Z184" s="4"/>
      <c r="AA184" s="1"/>
    </row>
    <row r="185" spans="1:27" x14ac:dyDescent="0.25">
      <c r="A185" s="1020"/>
      <c r="B185" s="129" t="s">
        <v>247</v>
      </c>
      <c r="C185" s="202">
        <f>+ENERO!C185+FEBRERO!C185+MARZO!C185+ABRIL!C185+MAYO!C185+JUNIO!C185+JULIO!C185+AGOSTO!C185+SEPTIEMBRE!C185+OCTUBRE!C185+NOVIEMBRE!C185+DICIEMBRE!C185</f>
        <v>0</v>
      </c>
      <c r="D185" s="202">
        <f>+ENERO!D185+FEBRERO!D185+MARZO!D185+ABRIL!D185+MAYO!D185+JUNIO!D185+JULIO!D185+AGOSTO!D185+SEPTIEMBRE!D185+OCTUBRE!D185+NOVIEMBRE!D185+DICIEMBRE!D185</f>
        <v>0</v>
      </c>
      <c r="E185" s="202">
        <f>+ENERO!E185+FEBRERO!E185+MARZO!E185+ABRIL!E185+MAYO!E185+JUNIO!E185+JULIO!E185+AGOSTO!E185+SEPTIEMBRE!E185+OCTUBRE!E185+NOVIEMBRE!E185+DICIEMBRE!E185</f>
        <v>0</v>
      </c>
      <c r="F185" s="202">
        <f>+ENERO!F185+FEBRERO!F185+MARZO!F185+ABRIL!F185+MAYO!F185+JUNIO!F185+JULIO!F185+AGOSTO!F185+SEPTIEMBRE!F185+OCTUBRE!F185+NOVIEMBRE!F185+DICIEMBRE!F185</f>
        <v>0</v>
      </c>
      <c r="G185" s="202">
        <f>+ENERO!G185+FEBRERO!G185+MARZO!G185+ABRIL!G185+MAYO!G185+JUNIO!G185+JULIO!G185+AGOSTO!G185+SEPTIEMBRE!G185+OCTUBRE!G185+NOVIEMBRE!G185+DICIEMBRE!G185</f>
        <v>0</v>
      </c>
      <c r="H185" s="202">
        <f>+ENERO!H185+FEBRERO!H185+MARZO!H185+ABRIL!H185+MAYO!H185+JUNIO!H185+JULIO!H185+AGOSTO!H185+SEPTIEMBRE!H185+OCTUBRE!H185+NOVIEMBRE!H185+DICIEMBRE!H185</f>
        <v>0</v>
      </c>
      <c r="I185" s="45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49"/>
      <c r="Y185" s="148"/>
      <c r="Z185" s="4"/>
      <c r="AA185" s="1"/>
    </row>
    <row r="186" spans="1:27" x14ac:dyDescent="0.25">
      <c r="A186" s="1020"/>
      <c r="B186" s="129" t="s">
        <v>248</v>
      </c>
      <c r="C186" s="202">
        <f>+ENERO!C186+FEBRERO!C186+MARZO!C186+ABRIL!C186+MAYO!C186+JUNIO!C186+JULIO!C186+AGOSTO!C186+SEPTIEMBRE!C186+OCTUBRE!C186+NOVIEMBRE!C186+DICIEMBRE!C186</f>
        <v>0</v>
      </c>
      <c r="D186" s="202">
        <f>+ENERO!D186+FEBRERO!D186+MARZO!D186+ABRIL!D186+MAYO!D186+JUNIO!D186+JULIO!D186+AGOSTO!D186+SEPTIEMBRE!D186+OCTUBRE!D186+NOVIEMBRE!D186+DICIEMBRE!D186</f>
        <v>0</v>
      </c>
      <c r="E186" s="202">
        <f>+ENERO!E186+FEBRERO!E186+MARZO!E186+ABRIL!E186+MAYO!E186+JUNIO!E186+JULIO!E186+AGOSTO!E186+SEPTIEMBRE!E186+OCTUBRE!E186+NOVIEMBRE!E186+DICIEMBRE!E186</f>
        <v>0</v>
      </c>
      <c r="F186" s="202">
        <f>+ENERO!F186+FEBRERO!F186+MARZO!F186+ABRIL!F186+MAYO!F186+JUNIO!F186+JULIO!F186+AGOSTO!F186+SEPTIEMBRE!F186+OCTUBRE!F186+NOVIEMBRE!F186+DICIEMBRE!F186</f>
        <v>0</v>
      </c>
      <c r="G186" s="202">
        <f>+ENERO!G186+FEBRERO!G186+MARZO!G186+ABRIL!G186+MAYO!G186+JUNIO!G186+JULIO!G186+AGOSTO!G186+SEPTIEMBRE!G186+OCTUBRE!G186+NOVIEMBRE!G186+DICIEMBRE!G186</f>
        <v>0</v>
      </c>
      <c r="H186" s="202">
        <f>+ENERO!H186+FEBRERO!H186+MARZO!H186+ABRIL!H186+MAYO!H186+JUNIO!H186+JULIO!H186+AGOSTO!H186+SEPTIEMBRE!H186+OCTUBRE!H186+NOVIEMBRE!H186+DICIEMBRE!H186</f>
        <v>0</v>
      </c>
      <c r="I186" s="45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49"/>
      <c r="Y186" s="148"/>
      <c r="Z186" s="4"/>
      <c r="AA186" s="1"/>
    </row>
    <row r="187" spans="1:27" x14ac:dyDescent="0.25">
      <c r="A187" s="1020"/>
      <c r="B187" s="130" t="s">
        <v>249</v>
      </c>
      <c r="C187" s="202">
        <f>+ENERO!C187+FEBRERO!C187+MARZO!C187+ABRIL!C187+MAYO!C187+JUNIO!C187+JULIO!C187+AGOSTO!C187+SEPTIEMBRE!C187+OCTUBRE!C187+NOVIEMBRE!C187+DICIEMBRE!C187</f>
        <v>0</v>
      </c>
      <c r="D187" s="202">
        <f>+ENERO!D187+FEBRERO!D187+MARZO!D187+ABRIL!D187+MAYO!D187+JUNIO!D187+JULIO!D187+AGOSTO!D187+SEPTIEMBRE!D187+OCTUBRE!D187+NOVIEMBRE!D187+DICIEMBRE!D187</f>
        <v>0</v>
      </c>
      <c r="E187" s="202">
        <f>+ENERO!E187+FEBRERO!E187+MARZO!E187+ABRIL!E187+MAYO!E187+JUNIO!E187+JULIO!E187+AGOSTO!E187+SEPTIEMBRE!E187+OCTUBRE!E187+NOVIEMBRE!E187+DICIEMBRE!E187</f>
        <v>0</v>
      </c>
      <c r="F187" s="202">
        <f>+ENERO!F187+FEBRERO!F187+MARZO!F187+ABRIL!F187+MAYO!F187+JUNIO!F187+JULIO!F187+AGOSTO!F187+SEPTIEMBRE!F187+OCTUBRE!F187+NOVIEMBRE!F187+DICIEMBRE!F187</f>
        <v>0</v>
      </c>
      <c r="G187" s="202">
        <f>+ENERO!G187+FEBRERO!G187+MARZO!G187+ABRIL!G187+MAYO!G187+JUNIO!G187+JULIO!G187+AGOSTO!G187+SEPTIEMBRE!G187+OCTUBRE!G187+NOVIEMBRE!G187+DICIEMBRE!G187</f>
        <v>0</v>
      </c>
      <c r="H187" s="202">
        <f>+ENERO!H187+FEBRERO!H187+MARZO!H187+ABRIL!H187+MAYO!H187+JUNIO!H187+JULIO!H187+AGOSTO!H187+SEPTIEMBRE!H187+OCTUBRE!H187+NOVIEMBRE!H187+DICIEMBRE!H187</f>
        <v>0</v>
      </c>
      <c r="I187" s="45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49"/>
      <c r="Y187" s="148"/>
      <c r="Z187" s="4"/>
      <c r="AA187" s="1"/>
    </row>
    <row r="188" spans="1:27" x14ac:dyDescent="0.25">
      <c r="A188" s="1020"/>
      <c r="B188" s="130" t="s">
        <v>250</v>
      </c>
      <c r="C188" s="202">
        <f>+ENERO!C188+FEBRERO!C188+MARZO!C188+ABRIL!C188+MAYO!C188+JUNIO!C188+JULIO!C188+AGOSTO!C188+SEPTIEMBRE!C188+OCTUBRE!C188+NOVIEMBRE!C188+DICIEMBRE!C188</f>
        <v>0</v>
      </c>
      <c r="D188" s="202">
        <f>+ENERO!D188+FEBRERO!D188+MARZO!D188+ABRIL!D188+MAYO!D188+JUNIO!D188+JULIO!D188+AGOSTO!D188+SEPTIEMBRE!D188+OCTUBRE!D188+NOVIEMBRE!D188+DICIEMBRE!D188</f>
        <v>0</v>
      </c>
      <c r="E188" s="202">
        <f>+ENERO!E188+FEBRERO!E188+MARZO!E188+ABRIL!E188+MAYO!E188+JUNIO!E188+JULIO!E188+AGOSTO!E188+SEPTIEMBRE!E188+OCTUBRE!E188+NOVIEMBRE!E188+DICIEMBRE!E188</f>
        <v>0</v>
      </c>
      <c r="F188" s="202">
        <f>+ENERO!F188+FEBRERO!F188+MARZO!F188+ABRIL!F188+MAYO!F188+JUNIO!F188+JULIO!F188+AGOSTO!F188+SEPTIEMBRE!F188+OCTUBRE!F188+NOVIEMBRE!F188+DICIEMBRE!F188</f>
        <v>0</v>
      </c>
      <c r="G188" s="202">
        <f>+ENERO!G188+FEBRERO!G188+MARZO!G188+ABRIL!G188+MAYO!G188+JUNIO!G188+JULIO!G188+AGOSTO!G188+SEPTIEMBRE!G188+OCTUBRE!G188+NOVIEMBRE!G188+DICIEMBRE!G188</f>
        <v>0</v>
      </c>
      <c r="H188" s="202">
        <f>+ENERO!H188+FEBRERO!H188+MARZO!H188+ABRIL!H188+MAYO!H188+JUNIO!H188+JULIO!H188+AGOSTO!H188+SEPTIEMBRE!H188+OCTUBRE!H188+NOVIEMBRE!H188+DICIEMBRE!H188</f>
        <v>0</v>
      </c>
      <c r="I188" s="45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49"/>
      <c r="Y188" s="148"/>
      <c r="Z188" s="4"/>
      <c r="AA188" s="1"/>
    </row>
    <row r="189" spans="1:27" x14ac:dyDescent="0.25">
      <c r="A189" s="1021"/>
      <c r="B189" s="131" t="s">
        <v>251</v>
      </c>
      <c r="C189" s="202">
        <f>+ENERO!C189+FEBRERO!C189+MARZO!C189+ABRIL!C189+MAYO!C189+JUNIO!C189+JULIO!C189+AGOSTO!C189+SEPTIEMBRE!C189+OCTUBRE!C189+NOVIEMBRE!C189+DICIEMBRE!C189</f>
        <v>0</v>
      </c>
      <c r="D189" s="202">
        <f>+ENERO!D189+FEBRERO!D189+MARZO!D189+ABRIL!D189+MAYO!D189+JUNIO!D189+JULIO!D189+AGOSTO!D189+SEPTIEMBRE!D189+OCTUBRE!D189+NOVIEMBRE!D189+DICIEMBRE!D189</f>
        <v>0</v>
      </c>
      <c r="E189" s="202">
        <f>+ENERO!E189+FEBRERO!E189+MARZO!E189+ABRIL!E189+MAYO!E189+JUNIO!E189+JULIO!E189+AGOSTO!E189+SEPTIEMBRE!E189+OCTUBRE!E189+NOVIEMBRE!E189+DICIEMBRE!E189</f>
        <v>0</v>
      </c>
      <c r="F189" s="202">
        <f>+ENERO!F189+FEBRERO!F189+MARZO!F189+ABRIL!F189+MAYO!F189+JUNIO!F189+JULIO!F189+AGOSTO!F189+SEPTIEMBRE!F189+OCTUBRE!F189+NOVIEMBRE!F189+DICIEMBRE!F189</f>
        <v>0</v>
      </c>
      <c r="G189" s="202">
        <f>+ENERO!G189+FEBRERO!G189+MARZO!G189+ABRIL!G189+MAYO!G189+JUNIO!G189+JULIO!G189+AGOSTO!G189+SEPTIEMBRE!G189+OCTUBRE!G189+NOVIEMBRE!G189+DICIEMBRE!G189</f>
        <v>0</v>
      </c>
      <c r="H189" s="202">
        <f>+ENERO!H189+FEBRERO!H189+MARZO!H189+ABRIL!H189+MAYO!H189+JUNIO!H189+JULIO!H189+AGOSTO!H189+SEPTIEMBRE!H189+OCTUBRE!H189+NOVIEMBRE!H189+DICIEMBRE!H189</f>
        <v>0</v>
      </c>
      <c r="I189" s="45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49"/>
      <c r="Y189" s="149"/>
      <c r="Z189" s="4"/>
      <c r="AA189" s="1"/>
    </row>
    <row r="190" spans="1:27" x14ac:dyDescent="0.25">
      <c r="A190" s="1020" t="s">
        <v>252</v>
      </c>
      <c r="B190" s="418" t="s">
        <v>245</v>
      </c>
      <c r="C190" s="202">
        <f>+ENERO!C190+FEBRERO!C190+MARZO!C190+ABRIL!C190+MAYO!C190+JUNIO!C190+JULIO!C190+AGOSTO!C190+SEPTIEMBRE!C190+OCTUBRE!C190+NOVIEMBRE!C190+DICIEMBRE!C190</f>
        <v>0</v>
      </c>
      <c r="D190" s="202">
        <f>+ENERO!D190+FEBRERO!D190+MARZO!D190+ABRIL!D190+MAYO!D190+JUNIO!D190+JULIO!D190+AGOSTO!D190+SEPTIEMBRE!D190+OCTUBRE!D190+NOVIEMBRE!D190+DICIEMBRE!D190</f>
        <v>0</v>
      </c>
      <c r="E190" s="202">
        <f>+ENERO!E190+FEBRERO!E190+MARZO!E190+ABRIL!E190+MAYO!E190+JUNIO!E190+JULIO!E190+AGOSTO!E190+SEPTIEMBRE!E190+OCTUBRE!E190+NOVIEMBRE!E190+DICIEMBRE!E190</f>
        <v>0</v>
      </c>
      <c r="F190" s="202">
        <f>+ENERO!F190+FEBRERO!F190+MARZO!F190+ABRIL!F190+MAYO!F190+JUNIO!F190+JULIO!F190+AGOSTO!F190+SEPTIEMBRE!F190+OCTUBRE!F190+NOVIEMBRE!F190+DICIEMBRE!F190</f>
        <v>0</v>
      </c>
      <c r="G190" s="202">
        <f>+ENERO!G190+FEBRERO!G190+MARZO!G190+ABRIL!G190+MAYO!G190+JUNIO!G190+JULIO!G190+AGOSTO!G190+SEPTIEMBRE!G190+OCTUBRE!G190+NOVIEMBRE!G190+DICIEMBRE!G190</f>
        <v>0</v>
      </c>
      <c r="H190" s="202">
        <f>+ENERO!H190+FEBRERO!H190+MARZO!H190+ABRIL!H190+MAYO!H190+JUNIO!H190+JULIO!H190+AGOSTO!H190+SEPTIEMBRE!H190+OCTUBRE!H190+NOVIEMBRE!H190+DICIEMBRE!H190</f>
        <v>0</v>
      </c>
      <c r="I190" s="45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49"/>
      <c r="Y190" s="149"/>
      <c r="Z190" s="4"/>
      <c r="AA190" s="1"/>
    </row>
    <row r="191" spans="1:27" x14ac:dyDescent="0.25">
      <c r="A191" s="1020"/>
      <c r="B191" s="127" t="s">
        <v>246</v>
      </c>
      <c r="C191" s="202">
        <f>+ENERO!C191+FEBRERO!C191+MARZO!C191+ABRIL!C191+MAYO!C191+JUNIO!C191+JULIO!C191+AGOSTO!C191+SEPTIEMBRE!C191+OCTUBRE!C191+NOVIEMBRE!C191+DICIEMBRE!C191</f>
        <v>0</v>
      </c>
      <c r="D191" s="202">
        <f>+ENERO!D191+FEBRERO!D191+MARZO!D191+ABRIL!D191+MAYO!D191+JUNIO!D191+JULIO!D191+AGOSTO!D191+SEPTIEMBRE!D191+OCTUBRE!D191+NOVIEMBRE!D191+DICIEMBRE!D191</f>
        <v>0</v>
      </c>
      <c r="E191" s="202">
        <f>+ENERO!E191+FEBRERO!E191+MARZO!E191+ABRIL!E191+MAYO!E191+JUNIO!E191+JULIO!E191+AGOSTO!E191+SEPTIEMBRE!E191+OCTUBRE!E191+NOVIEMBRE!E191+DICIEMBRE!E191</f>
        <v>0</v>
      </c>
      <c r="F191" s="202">
        <f>+ENERO!F191+FEBRERO!F191+MARZO!F191+ABRIL!F191+MAYO!F191+JUNIO!F191+JULIO!F191+AGOSTO!F191+SEPTIEMBRE!F191+OCTUBRE!F191+NOVIEMBRE!F191+DICIEMBRE!F191</f>
        <v>0</v>
      </c>
      <c r="G191" s="202">
        <f>+ENERO!G191+FEBRERO!G191+MARZO!G191+ABRIL!G191+MAYO!G191+JUNIO!G191+JULIO!G191+AGOSTO!G191+SEPTIEMBRE!G191+OCTUBRE!G191+NOVIEMBRE!G191+DICIEMBRE!G191</f>
        <v>0</v>
      </c>
      <c r="H191" s="202">
        <f>+ENERO!H191+FEBRERO!H191+MARZO!H191+ABRIL!H191+MAYO!H191+JUNIO!H191+JULIO!H191+AGOSTO!H191+SEPTIEMBRE!H191+OCTUBRE!H191+NOVIEMBRE!H191+DICIEMBRE!H191</f>
        <v>0</v>
      </c>
      <c r="I191" s="45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49"/>
      <c r="Y191" s="149"/>
      <c r="Z191" s="4"/>
      <c r="AA191" s="1"/>
    </row>
    <row r="192" spans="1:27" x14ac:dyDescent="0.25">
      <c r="A192" s="1020"/>
      <c r="B192" s="128" t="s">
        <v>253</v>
      </c>
      <c r="C192" s="202">
        <f>+ENERO!C192+FEBRERO!C192+MARZO!C192+ABRIL!C192+MAYO!C192+JUNIO!C192+JULIO!C192+AGOSTO!C192+SEPTIEMBRE!C192+OCTUBRE!C192+NOVIEMBRE!C192+DICIEMBRE!C192</f>
        <v>0</v>
      </c>
      <c r="D192" s="202">
        <f>+ENERO!D192+FEBRERO!D192+MARZO!D192+ABRIL!D192+MAYO!D192+JUNIO!D192+JULIO!D192+AGOSTO!D192+SEPTIEMBRE!D192+OCTUBRE!D192+NOVIEMBRE!D192+DICIEMBRE!D192</f>
        <v>0</v>
      </c>
      <c r="E192" s="202">
        <f>+ENERO!E192+FEBRERO!E192+MARZO!E192+ABRIL!E192+MAYO!E192+JUNIO!E192+JULIO!E192+AGOSTO!E192+SEPTIEMBRE!E192+OCTUBRE!E192+NOVIEMBRE!E192+DICIEMBRE!E192</f>
        <v>0</v>
      </c>
      <c r="F192" s="202">
        <f>+ENERO!F192+FEBRERO!F192+MARZO!F192+ABRIL!F192+MAYO!F192+JUNIO!F192+JULIO!F192+AGOSTO!F192+SEPTIEMBRE!F192+OCTUBRE!F192+NOVIEMBRE!F192+DICIEMBRE!F192</f>
        <v>0</v>
      </c>
      <c r="G192" s="202">
        <f>+ENERO!G192+FEBRERO!G192+MARZO!G192+ABRIL!G192+MAYO!G192+JUNIO!G192+JULIO!G192+AGOSTO!G192+SEPTIEMBRE!G192+OCTUBRE!G192+NOVIEMBRE!G192+DICIEMBRE!G192</f>
        <v>0</v>
      </c>
      <c r="H192" s="202">
        <f>+ENERO!H192+FEBRERO!H192+MARZO!H192+ABRIL!H192+MAYO!H192+JUNIO!H192+JULIO!H192+AGOSTO!H192+SEPTIEMBRE!H192+OCTUBRE!H192+NOVIEMBRE!H192+DICIEMBRE!H192</f>
        <v>0</v>
      </c>
      <c r="I192" s="45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49"/>
      <c r="Y192" s="149"/>
      <c r="Z192" s="4"/>
      <c r="AA192" s="1"/>
    </row>
    <row r="193" spans="1:55" x14ac:dyDescent="0.25">
      <c r="A193" s="1019" t="s">
        <v>254</v>
      </c>
      <c r="B193" s="127" t="s">
        <v>245</v>
      </c>
      <c r="C193" s="202">
        <f>+ENERO!C193+FEBRERO!C193+MARZO!C193+ABRIL!C193+MAYO!C193+JUNIO!C193+JULIO!C193+AGOSTO!C193+SEPTIEMBRE!C193+OCTUBRE!C193+NOVIEMBRE!C193+DICIEMBRE!C193</f>
        <v>0</v>
      </c>
      <c r="D193" s="202">
        <f>+ENERO!D193+FEBRERO!D193+MARZO!D193+ABRIL!D193+MAYO!D193+JUNIO!D193+JULIO!D193+AGOSTO!D193+SEPTIEMBRE!D193+OCTUBRE!D193+NOVIEMBRE!D193+DICIEMBRE!D193</f>
        <v>0</v>
      </c>
      <c r="E193" s="202">
        <f>+ENERO!E193+FEBRERO!E193+MARZO!E193+ABRIL!E193+MAYO!E193+JUNIO!E193+JULIO!E193+AGOSTO!E193+SEPTIEMBRE!E193+OCTUBRE!E193+NOVIEMBRE!E193+DICIEMBRE!E193</f>
        <v>0</v>
      </c>
      <c r="F193" s="202">
        <f>+ENERO!F193+FEBRERO!F193+MARZO!F193+ABRIL!F193+MAYO!F193+JUNIO!F193+JULIO!F193+AGOSTO!F193+SEPTIEMBRE!F193+OCTUBRE!F193+NOVIEMBRE!F193+DICIEMBRE!F193</f>
        <v>0</v>
      </c>
      <c r="G193" s="202">
        <f>+ENERO!G193+FEBRERO!G193+MARZO!G193+ABRIL!G193+MAYO!G193+JUNIO!G193+JULIO!G193+AGOSTO!G193+SEPTIEMBRE!G193+OCTUBRE!G193+NOVIEMBRE!G193+DICIEMBRE!G193</f>
        <v>0</v>
      </c>
      <c r="H193" s="202">
        <f>+ENERO!H193+FEBRERO!H193+MARZO!H193+ABRIL!H193+MAYO!H193+JUNIO!H193+JULIO!H193+AGOSTO!H193+SEPTIEMBRE!H193+OCTUBRE!H193+NOVIEMBRE!H193+DICIEMBRE!H193</f>
        <v>0</v>
      </c>
      <c r="I193" s="45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49"/>
      <c r="Y193" s="149"/>
      <c r="Z193" s="4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x14ac:dyDescent="0.25">
      <c r="A194" s="1020"/>
      <c r="B194" s="132" t="s">
        <v>246</v>
      </c>
      <c r="C194" s="202">
        <f>+ENERO!C194+FEBRERO!C194+MARZO!C194+ABRIL!C194+MAYO!C194+JUNIO!C194+JULIO!C194+AGOSTO!C194+SEPTIEMBRE!C194+OCTUBRE!C194+NOVIEMBRE!C194+DICIEMBRE!C194</f>
        <v>0</v>
      </c>
      <c r="D194" s="202">
        <f>+ENERO!D194+FEBRERO!D194+MARZO!D194+ABRIL!D194+MAYO!D194+JUNIO!D194+JULIO!D194+AGOSTO!D194+SEPTIEMBRE!D194+OCTUBRE!D194+NOVIEMBRE!D194+DICIEMBRE!D194</f>
        <v>0</v>
      </c>
      <c r="E194" s="202">
        <f>+ENERO!E194+FEBRERO!E194+MARZO!E194+ABRIL!E194+MAYO!E194+JUNIO!E194+JULIO!E194+AGOSTO!E194+SEPTIEMBRE!E194+OCTUBRE!E194+NOVIEMBRE!E194+DICIEMBRE!E194</f>
        <v>0</v>
      </c>
      <c r="F194" s="202">
        <f>+ENERO!F194+FEBRERO!F194+MARZO!F194+ABRIL!F194+MAYO!F194+JUNIO!F194+JULIO!F194+AGOSTO!F194+SEPTIEMBRE!F194+OCTUBRE!F194+NOVIEMBRE!F194+DICIEMBRE!F194</f>
        <v>0</v>
      </c>
      <c r="G194" s="202">
        <f>+ENERO!G194+FEBRERO!G194+MARZO!G194+ABRIL!G194+MAYO!G194+JUNIO!G194+JULIO!G194+AGOSTO!G194+SEPTIEMBRE!G194+OCTUBRE!G194+NOVIEMBRE!G194+DICIEMBRE!G194</f>
        <v>0</v>
      </c>
      <c r="H194" s="202">
        <f>+ENERO!H194+FEBRERO!H194+MARZO!H194+ABRIL!H194+MAYO!H194+JUNIO!H194+JULIO!H194+AGOSTO!H194+SEPTIEMBRE!H194+OCTUBRE!H194+NOVIEMBRE!H194+DICIEMBRE!H194</f>
        <v>0</v>
      </c>
      <c r="I194" s="45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49"/>
      <c r="Y194" s="149"/>
      <c r="Z194" s="4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x14ac:dyDescent="0.25">
      <c r="A195" s="1021"/>
      <c r="B195" s="133" t="s">
        <v>255</v>
      </c>
      <c r="C195" s="202">
        <f>+ENERO!C195+FEBRERO!C195+MARZO!C195+ABRIL!C195+MAYO!C195+JUNIO!C195+JULIO!C195+AGOSTO!C195+SEPTIEMBRE!C195+OCTUBRE!C195+NOVIEMBRE!C195+DICIEMBRE!C195</f>
        <v>0</v>
      </c>
      <c r="D195" s="202">
        <f>+ENERO!D195+FEBRERO!D195+MARZO!D195+ABRIL!D195+MAYO!D195+JUNIO!D195+JULIO!D195+AGOSTO!D195+SEPTIEMBRE!D195+OCTUBRE!D195+NOVIEMBRE!D195+DICIEMBRE!D195</f>
        <v>0</v>
      </c>
      <c r="E195" s="202">
        <f>+ENERO!E195+FEBRERO!E195+MARZO!E195+ABRIL!E195+MAYO!E195+JUNIO!E195+JULIO!E195+AGOSTO!E195+SEPTIEMBRE!E195+OCTUBRE!E195+NOVIEMBRE!E195+DICIEMBRE!E195</f>
        <v>0</v>
      </c>
      <c r="F195" s="202">
        <f>+ENERO!F195+FEBRERO!F195+MARZO!F195+ABRIL!F195+MAYO!F195+JUNIO!F195+JULIO!F195+AGOSTO!F195+SEPTIEMBRE!F195+OCTUBRE!F195+NOVIEMBRE!F195+DICIEMBRE!F195</f>
        <v>0</v>
      </c>
      <c r="G195" s="202">
        <f>+ENERO!G195+FEBRERO!G195+MARZO!G195+ABRIL!G195+MAYO!G195+JUNIO!G195+JULIO!G195+AGOSTO!G195+SEPTIEMBRE!G195+OCTUBRE!G195+NOVIEMBRE!G195+DICIEMBRE!G195</f>
        <v>0</v>
      </c>
      <c r="H195" s="202">
        <f>+ENERO!H195+FEBRERO!H195+MARZO!H195+ABRIL!H195+MAYO!H195+JUNIO!H195+JULIO!H195+AGOSTO!H195+SEPTIEMBRE!H195+OCTUBRE!H195+NOVIEMBRE!H195+DICIEMBRE!H195</f>
        <v>0</v>
      </c>
      <c r="I195" s="45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06"/>
      <c r="X195" s="149"/>
      <c r="Y195" s="154"/>
      <c r="Z195" s="106"/>
      <c r="AA195" s="106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x14ac:dyDescent="0.25">
      <c r="A196" s="1021" t="s">
        <v>256</v>
      </c>
      <c r="B196" s="127" t="s">
        <v>245</v>
      </c>
      <c r="C196" s="202">
        <f>+ENERO!C196+FEBRERO!C196+MARZO!C196+ABRIL!C196+MAYO!C196+JUNIO!C196+JULIO!C196+AGOSTO!C196+SEPTIEMBRE!C196+OCTUBRE!C196+NOVIEMBRE!C196+DICIEMBRE!C196</f>
        <v>0</v>
      </c>
      <c r="D196" s="202">
        <f>+ENERO!D196+FEBRERO!D196+MARZO!D196+ABRIL!D196+MAYO!D196+JUNIO!D196+JULIO!D196+AGOSTO!D196+SEPTIEMBRE!D196+OCTUBRE!D196+NOVIEMBRE!D196+DICIEMBRE!D196</f>
        <v>0</v>
      </c>
      <c r="E196" s="202">
        <f>+ENERO!E196+FEBRERO!E196+MARZO!E196+ABRIL!E196+MAYO!E196+JUNIO!E196+JULIO!E196+AGOSTO!E196+SEPTIEMBRE!E196+OCTUBRE!E196+NOVIEMBRE!E196+DICIEMBRE!E196</f>
        <v>0</v>
      </c>
      <c r="F196" s="202">
        <f>+ENERO!F196+FEBRERO!F196+MARZO!F196+ABRIL!F196+MAYO!F196+JUNIO!F196+JULIO!F196+AGOSTO!F196+SEPTIEMBRE!F196+OCTUBRE!F196+NOVIEMBRE!F196+DICIEMBRE!F196</f>
        <v>0</v>
      </c>
      <c r="G196" s="202">
        <f>+ENERO!G196+FEBRERO!G196+MARZO!G196+ABRIL!G196+MAYO!G196+JUNIO!G196+JULIO!G196+AGOSTO!G196+SEPTIEMBRE!G196+OCTUBRE!G196+NOVIEMBRE!G196+DICIEMBRE!G196</f>
        <v>0</v>
      </c>
      <c r="H196" s="202">
        <f>+ENERO!H196+FEBRERO!H196+MARZO!H196+ABRIL!H196+MAYO!H196+JUNIO!H196+JULIO!H196+AGOSTO!H196+SEPTIEMBRE!H196+OCTUBRE!H196+NOVIEMBRE!H196+DICIEMBRE!H196</f>
        <v>0</v>
      </c>
      <c r="I196" s="45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35"/>
      <c r="X196" s="155"/>
      <c r="Y196" s="155"/>
      <c r="Z196" s="175"/>
      <c r="AA196" s="137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x14ac:dyDescent="0.25">
      <c r="A197" s="1022"/>
      <c r="B197" s="128" t="s">
        <v>257</v>
      </c>
      <c r="C197" s="202">
        <f>+ENERO!C197+FEBRERO!C197+MARZO!C197+ABRIL!C197+MAYO!C197+JUNIO!C197+JULIO!C197+AGOSTO!C197+SEPTIEMBRE!C197+OCTUBRE!C197+NOVIEMBRE!C197+DICIEMBRE!C197</f>
        <v>0</v>
      </c>
      <c r="D197" s="202">
        <f>+ENERO!D197+FEBRERO!D197+MARZO!D197+ABRIL!D197+MAYO!D197+JUNIO!D197+JULIO!D197+AGOSTO!D197+SEPTIEMBRE!D197+OCTUBRE!D197+NOVIEMBRE!D197+DICIEMBRE!D197</f>
        <v>0</v>
      </c>
      <c r="E197" s="202">
        <f>+ENERO!E197+FEBRERO!E197+MARZO!E197+ABRIL!E197+MAYO!E197+JUNIO!E197+JULIO!E197+AGOSTO!E197+SEPTIEMBRE!E197+OCTUBRE!E197+NOVIEMBRE!E197+DICIEMBRE!E197</f>
        <v>0</v>
      </c>
      <c r="F197" s="202">
        <f>+ENERO!F197+FEBRERO!F197+MARZO!F197+ABRIL!F197+MAYO!F197+JUNIO!F197+JULIO!F197+AGOSTO!F197+SEPTIEMBRE!F197+OCTUBRE!F197+NOVIEMBRE!F197+DICIEMBRE!F197</f>
        <v>0</v>
      </c>
      <c r="G197" s="202">
        <f>+ENERO!G197+FEBRERO!G197+MARZO!G197+ABRIL!G197+MAYO!G197+JUNIO!G197+JULIO!G197+AGOSTO!G197+SEPTIEMBRE!G197+OCTUBRE!G197+NOVIEMBRE!G197+DICIEMBRE!G197</f>
        <v>0</v>
      </c>
      <c r="H197" s="202">
        <f>+ENERO!H197+FEBRERO!H197+MARZO!H197+ABRIL!H197+MAYO!H197+JUNIO!H197+JULIO!H197+AGOSTO!H197+SEPTIEMBRE!H197+OCTUBRE!H197+NOVIEMBRE!H197+DICIEMBRE!H197</f>
        <v>0</v>
      </c>
      <c r="I197" s="45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68"/>
      <c r="X197" s="472"/>
      <c r="Y197" s="156"/>
      <c r="Z197" s="1"/>
      <c r="AA197" s="139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x14ac:dyDescent="0.25">
      <c r="A198" s="1022" t="s">
        <v>258</v>
      </c>
      <c r="B198" s="1027"/>
      <c r="C198" s="202">
        <f>+ENERO!C198+FEBRERO!C198+MARZO!C198+ABRIL!C198+MAYO!C198+JUNIO!C198+JULIO!C198+AGOSTO!C198+SEPTIEMBRE!C198+OCTUBRE!C198+NOVIEMBRE!C198+DICIEMBRE!C198</f>
        <v>0</v>
      </c>
      <c r="D198" s="202">
        <f>+ENERO!D198+FEBRERO!D198+MARZO!D198+ABRIL!D198+MAYO!D198+JUNIO!D198+JULIO!D198+AGOSTO!D198+SEPTIEMBRE!D198+OCTUBRE!D198+NOVIEMBRE!D198+DICIEMBRE!D198</f>
        <v>0</v>
      </c>
      <c r="E198" s="202">
        <f>+ENERO!E198+FEBRERO!E198+MARZO!E198+ABRIL!E198+MAYO!E198+JUNIO!E198+JULIO!E198+AGOSTO!E198+SEPTIEMBRE!E198+OCTUBRE!E198+NOVIEMBRE!E198+DICIEMBRE!E198</f>
        <v>0</v>
      </c>
      <c r="F198" s="202">
        <f>+ENERO!F198+FEBRERO!F198+MARZO!F198+ABRIL!F198+MAYO!F198+JUNIO!F198+JULIO!F198+AGOSTO!F198+SEPTIEMBRE!F198+OCTUBRE!F198+NOVIEMBRE!F198+DICIEMBRE!F198</f>
        <v>0</v>
      </c>
      <c r="G198" s="202">
        <f>+ENERO!G198+FEBRERO!G198+MARZO!G198+ABRIL!G198+MAYO!G198+JUNIO!G198+JULIO!G198+AGOSTO!G198+SEPTIEMBRE!G198+OCTUBRE!G198+NOVIEMBRE!G198+DICIEMBRE!G198</f>
        <v>0</v>
      </c>
      <c r="H198" s="202">
        <f>+ENERO!H198+FEBRERO!H198+MARZO!H198+ABRIL!H198+MAYO!H198+JUNIO!H198+JULIO!H198+AGOSTO!H198+SEPTIEMBRE!H198+OCTUBRE!H198+NOVIEMBRE!H198+DICIEMBRE!H198</f>
        <v>0</v>
      </c>
      <c r="I198" s="14" t="s">
        <v>20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68"/>
      <c r="X198" s="471" t="s">
        <v>20</v>
      </c>
      <c r="Y198" s="156"/>
      <c r="Z198" s="171">
        <v>0</v>
      </c>
      <c r="AA198" s="139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x14ac:dyDescent="0.25">
      <c r="A199" s="192" t="s">
        <v>259</v>
      </c>
      <c r="B199" s="4"/>
      <c r="C199" s="4"/>
      <c r="D199" s="4"/>
      <c r="E199" s="78"/>
      <c r="F199" s="78"/>
      <c r="G199" s="78"/>
      <c r="H199" s="4"/>
      <c r="I199" s="135"/>
      <c r="J199" s="135"/>
      <c r="K199" s="135"/>
      <c r="L199" s="135"/>
      <c r="M199" s="135"/>
      <c r="N199" s="135"/>
      <c r="O199" s="136"/>
      <c r="P199" s="136"/>
      <c r="Q199" s="136"/>
      <c r="R199" s="136"/>
      <c r="S199" s="136"/>
      <c r="T199" s="136"/>
      <c r="U199" s="136"/>
      <c r="V199" s="158"/>
      <c r="W199" s="168"/>
      <c r="X199" s="156"/>
      <c r="Y199" s="156"/>
      <c r="Z199" s="176"/>
      <c r="AA199" s="139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37"/>
      <c r="AZ199" s="137"/>
      <c r="BA199" s="137"/>
      <c r="BB199" s="138"/>
      <c r="BC199" s="138"/>
    </row>
    <row r="200" spans="1:55" ht="21" x14ac:dyDescent="0.25">
      <c r="A200" s="1028" t="s">
        <v>260</v>
      </c>
      <c r="B200" s="1029"/>
      <c r="C200" s="193" t="s">
        <v>261</v>
      </c>
      <c r="D200" s="78"/>
      <c r="E200" s="78"/>
      <c r="F200" s="78"/>
      <c r="G200" s="4"/>
      <c r="H200" s="4"/>
      <c r="I200" s="159"/>
      <c r="J200" s="159"/>
      <c r="K200" s="159"/>
      <c r="L200" s="159"/>
      <c r="M200" s="159"/>
      <c r="N200" s="160"/>
      <c r="O200" s="161"/>
      <c r="P200" s="161"/>
      <c r="Q200" s="161"/>
      <c r="R200" s="161"/>
      <c r="S200" s="161"/>
      <c r="T200" s="161"/>
      <c r="U200" s="161"/>
      <c r="V200" s="162"/>
      <c r="W200" s="168"/>
      <c r="X200" s="156"/>
      <c r="Y200" s="156"/>
      <c r="Z200" s="176"/>
      <c r="AA200" s="139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3"/>
      <c r="AZ200" s="163"/>
      <c r="BA200" s="163"/>
      <c r="BB200" s="164"/>
      <c r="BC200" s="164"/>
    </row>
    <row r="201" spans="1:55" ht="15.75" x14ac:dyDescent="0.25">
      <c r="A201" s="1025" t="s">
        <v>262</v>
      </c>
      <c r="B201" s="1026"/>
      <c r="C201" s="202">
        <f>+ENERO!C201+FEBRERO!C201+MARZO!C201+ABRIL!C201+MAYO!C201+JUNIO!C201+JULIO!C201+AGOSTO!C201+SEPTIEMBRE!C201+OCTUBRE!C201+NOVIEMBRE!C201+DICIEMBRE!C201</f>
        <v>0</v>
      </c>
      <c r="D201" s="460"/>
      <c r="E201" s="78"/>
      <c r="F201" s="78"/>
      <c r="G201" s="4"/>
      <c r="H201" s="4"/>
      <c r="I201" s="159"/>
      <c r="J201" s="159"/>
      <c r="K201" s="159"/>
      <c r="L201" s="159"/>
      <c r="M201" s="159"/>
      <c r="N201" s="160"/>
      <c r="O201" s="161"/>
      <c r="P201" s="161"/>
      <c r="Q201" s="161"/>
      <c r="R201" s="161"/>
      <c r="S201" s="161"/>
      <c r="T201" s="161"/>
      <c r="U201" s="161"/>
      <c r="V201" s="162"/>
      <c r="W201" s="168"/>
      <c r="X201" s="156"/>
      <c r="Y201" s="156"/>
      <c r="Z201" s="176"/>
      <c r="AA201" s="139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  <c r="AU201" s="162"/>
      <c r="AV201" s="162"/>
      <c r="AW201" s="162"/>
      <c r="AX201" s="162"/>
      <c r="AY201" s="163"/>
      <c r="AZ201" s="163"/>
      <c r="BA201" s="163"/>
      <c r="BB201" s="164"/>
      <c r="BC201" s="164"/>
    </row>
    <row r="202" spans="1:55" ht="15.75" x14ac:dyDescent="0.25">
      <c r="A202" s="1023" t="s">
        <v>263</v>
      </c>
      <c r="B202" s="1024"/>
      <c r="C202" s="202">
        <f>+ENERO!C202+FEBRERO!C202+MARZO!C202+ABRIL!C202+MAYO!C202+JUNIO!C202+JULIO!C202+AGOSTO!C202+SEPTIEMBRE!C202+OCTUBRE!C202+NOVIEMBRE!C202+DICIEMBRE!C202</f>
        <v>0</v>
      </c>
      <c r="D202" s="460"/>
      <c r="E202" s="78"/>
      <c r="F202" s="78"/>
      <c r="G202" s="4"/>
      <c r="H202" s="4"/>
      <c r="I202" s="159"/>
      <c r="J202" s="159"/>
      <c r="K202" s="159"/>
      <c r="L202" s="159"/>
      <c r="M202" s="159"/>
      <c r="N202" s="160"/>
      <c r="O202" s="161"/>
      <c r="P202" s="161"/>
      <c r="Q202" s="161"/>
      <c r="R202" s="161"/>
      <c r="S202" s="161"/>
      <c r="T202" s="161"/>
      <c r="U202" s="161"/>
      <c r="V202" s="162"/>
      <c r="W202" s="168"/>
      <c r="X202" s="156"/>
      <c r="Y202" s="156"/>
      <c r="Z202" s="176"/>
      <c r="AA202" s="139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3"/>
      <c r="AZ202" s="163"/>
      <c r="BA202" s="163"/>
      <c r="BB202" s="164"/>
      <c r="BC202" s="164"/>
    </row>
    <row r="203" spans="1:55" ht="15.75" x14ac:dyDescent="0.25">
      <c r="A203" s="1017" t="s">
        <v>264</v>
      </c>
      <c r="B203" s="1018"/>
      <c r="C203" s="202">
        <f>+ENERO!C203+FEBRERO!C203+MARZO!C203+ABRIL!C203+MAYO!C203+JUNIO!C203+JULIO!C203+AGOSTO!C203+SEPTIEMBRE!C203+OCTUBRE!C203+NOVIEMBRE!C203+DICIEMBRE!C203</f>
        <v>0</v>
      </c>
      <c r="D203" s="460"/>
      <c r="E203" s="78"/>
      <c r="F203" s="78"/>
      <c r="G203" s="4"/>
      <c r="H203" s="4"/>
      <c r="I203" s="159"/>
      <c r="J203" s="159"/>
      <c r="K203" s="159"/>
      <c r="L203" s="159"/>
      <c r="M203" s="159"/>
      <c r="N203" s="160"/>
      <c r="O203" s="161"/>
      <c r="P203" s="161"/>
      <c r="Q203" s="161"/>
      <c r="R203" s="161"/>
      <c r="S203" s="161"/>
      <c r="T203" s="161"/>
      <c r="U203" s="161"/>
      <c r="V203" s="162"/>
      <c r="W203" s="168"/>
      <c r="X203" s="156"/>
      <c r="Y203" s="156"/>
      <c r="Z203" s="176"/>
      <c r="AA203" s="139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3"/>
      <c r="AZ203" s="163"/>
      <c r="BA203" s="163"/>
      <c r="BB203" s="164"/>
      <c r="BC203" s="164"/>
    </row>
    <row r="204" spans="1:55" x14ac:dyDescent="0.25">
      <c r="A204" s="157" t="s">
        <v>265</v>
      </c>
      <c r="B204" s="134"/>
      <c r="C204" s="134"/>
      <c r="D204" s="134"/>
      <c r="E204" s="135"/>
      <c r="F204" s="136"/>
      <c r="G204" s="136"/>
      <c r="H204" s="1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49"/>
      <c r="Y204" s="14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x14ac:dyDescent="0.25">
      <c r="A205" s="1009" t="s">
        <v>266</v>
      </c>
      <c r="B205" s="1010"/>
      <c r="C205" s="1013" t="s">
        <v>261</v>
      </c>
      <c r="D205" s="134"/>
      <c r="E205" s="135"/>
      <c r="F205" s="159"/>
      <c r="G205" s="159"/>
      <c r="H205" s="15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77">
        <v>0</v>
      </c>
      <c r="Y205" s="149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x14ac:dyDescent="0.25">
      <c r="A206" s="1011"/>
      <c r="B206" s="1012"/>
      <c r="C206" s="1014"/>
      <c r="D206" s="134"/>
      <c r="E206" s="135"/>
      <c r="F206" s="159"/>
      <c r="G206" s="159"/>
      <c r="H206" s="15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77">
        <v>0</v>
      </c>
      <c r="Y206" s="149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x14ac:dyDescent="0.25">
      <c r="A207" s="140"/>
      <c r="B207" s="141" t="s">
        <v>267</v>
      </c>
      <c r="C207" s="202">
        <f>+ENERO!C207+FEBRERO!C207+MARZO!C207+ABRIL!C207+MAYO!C207+JUNIO!C207+JULIO!C207+AGOSTO!C207+SEPTIEMBRE!C207+OCTUBRE!C207+NOVIEMBRE!C207+DICIEMBRE!C207</f>
        <v>0</v>
      </c>
      <c r="D207" s="461"/>
      <c r="E207" s="135"/>
      <c r="F207" s="159"/>
      <c r="G207" s="159"/>
      <c r="H207" s="15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77">
        <v>0</v>
      </c>
      <c r="Y207" s="149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x14ac:dyDescent="0.25">
      <c r="A208" s="142"/>
      <c r="B208" s="143" t="s">
        <v>268</v>
      </c>
      <c r="C208" s="202">
        <f>+ENERO!C208+FEBRERO!C208+MARZO!C208+ABRIL!C208+MAYO!C208+JUNIO!C208+JULIO!C208+AGOSTO!C208+SEPTIEMBRE!C208+OCTUBRE!C208+NOVIEMBRE!C208+DICIEMBRE!C208</f>
        <v>0</v>
      </c>
      <c r="D208" s="461"/>
      <c r="E208" s="135"/>
      <c r="F208" s="159"/>
      <c r="G208" s="159"/>
      <c r="H208" s="15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49"/>
      <c r="Y208" s="149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25" x14ac:dyDescent="0.25">
      <c r="A209" s="142"/>
      <c r="B209" s="143" t="s">
        <v>269</v>
      </c>
      <c r="C209" s="202">
        <f>+ENERO!C209+FEBRERO!C209+MARZO!C209+ABRIL!C209+MAYO!C209+JUNIO!C209+JULIO!C209+AGOSTO!C209+SEPTIEMBRE!C209+OCTUBRE!C209+NOVIEMBRE!C209+DICIEMBRE!C209</f>
        <v>0</v>
      </c>
      <c r="D209" s="461"/>
      <c r="E209" s="135"/>
      <c r="F209" s="159"/>
      <c r="G209" s="159"/>
      <c r="H209" s="15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49"/>
      <c r="Y209" s="149"/>
    </row>
    <row r="210" spans="1:25" x14ac:dyDescent="0.25">
      <c r="A210" s="142"/>
      <c r="B210" s="143" t="s">
        <v>270</v>
      </c>
      <c r="C210" s="202">
        <f>+ENERO!C210+FEBRERO!C210+MARZO!C210+ABRIL!C210+MAYO!C210+JUNIO!C210+JULIO!C210+AGOSTO!C210+SEPTIEMBRE!C210+OCTUBRE!C210+NOVIEMBRE!C210+DICIEMBRE!C210</f>
        <v>0</v>
      </c>
      <c r="D210" s="461"/>
      <c r="E210" s="135"/>
      <c r="F210" s="159"/>
      <c r="G210" s="159"/>
      <c r="H210" s="15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49"/>
      <c r="Y210" s="149"/>
    </row>
    <row r="211" spans="1:25" x14ac:dyDescent="0.25">
      <c r="A211" s="142"/>
      <c r="B211" s="143" t="s">
        <v>271</v>
      </c>
      <c r="C211" s="202">
        <f>+ENERO!C211+FEBRERO!C211+MARZO!C211+ABRIL!C211+MAYO!C211+JUNIO!C211+JULIO!C211+AGOSTO!C211+SEPTIEMBRE!C211+OCTUBRE!C211+NOVIEMBRE!C211+DICIEMBRE!C211</f>
        <v>0</v>
      </c>
      <c r="D211" s="461"/>
      <c r="E211" s="135"/>
      <c r="F211" s="159"/>
      <c r="G211" s="159"/>
      <c r="H211" s="15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49"/>
      <c r="Y211" s="149"/>
    </row>
    <row r="212" spans="1:25" x14ac:dyDescent="0.25">
      <c r="A212" s="142"/>
      <c r="B212" s="143" t="s">
        <v>272</v>
      </c>
      <c r="C212" s="202">
        <f>+ENERO!C212+FEBRERO!C212+MARZO!C212+ABRIL!C212+MAYO!C212+JUNIO!C212+JULIO!C212+AGOSTO!C212+SEPTIEMBRE!C212+OCTUBRE!C212+NOVIEMBRE!C212+DICIEMBRE!C212</f>
        <v>0</v>
      </c>
      <c r="D212" s="461"/>
      <c r="E212" s="135"/>
      <c r="F212" s="159"/>
      <c r="G212" s="159"/>
      <c r="H212" s="15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49"/>
      <c r="Y212" s="149"/>
    </row>
    <row r="213" spans="1:25" x14ac:dyDescent="0.25">
      <c r="A213" s="165"/>
      <c r="B213" s="166" t="s">
        <v>273</v>
      </c>
      <c r="C213" s="202">
        <f>+ENERO!C213+FEBRERO!C213+MARZO!C213+ABRIL!C213+MAYO!C213+JUNIO!C213+JULIO!C213+AGOSTO!C213+SEPTIEMBRE!C213+OCTUBRE!C213+NOVIEMBRE!C213+DICIEMBRE!C213</f>
        <v>0</v>
      </c>
      <c r="D213" s="461"/>
      <c r="E213" s="135"/>
      <c r="F213" s="159"/>
      <c r="G213" s="159"/>
      <c r="H213" s="15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49"/>
      <c r="Y213" s="149"/>
    </row>
    <row r="214" spans="1:25" x14ac:dyDescent="0.25">
      <c r="A214" s="144"/>
      <c r="B214" s="20"/>
      <c r="C214" s="145"/>
      <c r="D214" s="145"/>
      <c r="E214" s="14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49"/>
      <c r="Y214" s="149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49"/>
      <c r="Y215" s="149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49"/>
      <c r="Y216" s="149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49"/>
      <c r="Y217" s="149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49"/>
      <c r="Y218" s="149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49"/>
      <c r="Y219" s="149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49"/>
      <c r="Y220" s="149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49"/>
      <c r="Y221" s="149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49"/>
      <c r="Y222" s="149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49"/>
      <c r="Y223" s="149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49"/>
      <c r="Y224" s="149"/>
    </row>
    <row r="225" spans="24:25" x14ac:dyDescent="0.25">
      <c r="X225" s="149"/>
      <c r="Y225" s="149"/>
    </row>
    <row r="226" spans="24:25" x14ac:dyDescent="0.25">
      <c r="X226" s="149"/>
      <c r="Y226" s="149"/>
    </row>
    <row r="227" spans="24:25" x14ac:dyDescent="0.25">
      <c r="X227" s="149"/>
      <c r="Y227" s="149"/>
    </row>
    <row r="228" spans="24:25" x14ac:dyDescent="0.25">
      <c r="X228" s="149"/>
      <c r="Y228" s="149"/>
    </row>
    <row r="229" spans="24:25" x14ac:dyDescent="0.25">
      <c r="X229" s="149"/>
      <c r="Y229" s="149"/>
    </row>
    <row r="230" spans="24:25" x14ac:dyDescent="0.25">
      <c r="X230" s="149"/>
      <c r="Y230" s="149"/>
    </row>
    <row r="231" spans="24:25" x14ac:dyDescent="0.25">
      <c r="X231" s="149"/>
      <c r="Y231" s="149"/>
    </row>
    <row r="232" spans="24:25" x14ac:dyDescent="0.25">
      <c r="X232" s="149"/>
      <c r="Y232" s="149"/>
    </row>
    <row r="233" spans="24:25" x14ac:dyDescent="0.25">
      <c r="X233" s="149"/>
      <c r="Y233" s="149"/>
    </row>
    <row r="234" spans="24:25" x14ac:dyDescent="0.25">
      <c r="X234" s="149"/>
      <c r="Y234" s="149"/>
    </row>
    <row r="235" spans="24:25" x14ac:dyDescent="0.25">
      <c r="X235" s="149"/>
      <c r="Y235" s="149"/>
    </row>
    <row r="236" spans="24:25" x14ac:dyDescent="0.25">
      <c r="X236" s="149"/>
      <c r="Y236" s="149"/>
    </row>
    <row r="237" spans="24:25" x14ac:dyDescent="0.25">
      <c r="X237" s="149"/>
      <c r="Y237" s="149"/>
    </row>
    <row r="238" spans="24:25" x14ac:dyDescent="0.25">
      <c r="X238" s="149"/>
      <c r="Y238" s="149"/>
    </row>
    <row r="239" spans="24:25" x14ac:dyDescent="0.25">
      <c r="X239" s="149"/>
      <c r="Y239" s="149"/>
    </row>
    <row r="240" spans="24:25" x14ac:dyDescent="0.25">
      <c r="X240" s="149"/>
      <c r="Y240" s="149"/>
    </row>
    <row r="241" spans="24:25" x14ac:dyDescent="0.25">
      <c r="X241" s="149"/>
      <c r="Y241" s="149"/>
    </row>
    <row r="242" spans="24:25" x14ac:dyDescent="0.25">
      <c r="X242" s="149"/>
      <c r="Y242" s="149"/>
    </row>
    <row r="243" spans="24:25" x14ac:dyDescent="0.25">
      <c r="X243" s="149"/>
      <c r="Y243" s="149"/>
    </row>
    <row r="244" spans="24:25" x14ac:dyDescent="0.25">
      <c r="X244" s="149"/>
      <c r="Y244" s="149"/>
    </row>
    <row r="245" spans="24:25" x14ac:dyDescent="0.25">
      <c r="X245" s="149"/>
      <c r="Y245" s="149"/>
    </row>
    <row r="246" spans="24:25" x14ac:dyDescent="0.25">
      <c r="X246" s="149"/>
      <c r="Y246" s="149"/>
    </row>
    <row r="247" spans="24:25" x14ac:dyDescent="0.25">
      <c r="X247" s="149"/>
      <c r="Y247" s="149"/>
    </row>
    <row r="248" spans="24:25" x14ac:dyDescent="0.25">
      <c r="X248" s="149"/>
      <c r="Y248" s="149"/>
    </row>
    <row r="249" spans="24:25" x14ac:dyDescent="0.25">
      <c r="X249" s="149"/>
      <c r="Y249" s="149"/>
    </row>
    <row r="250" spans="24:25" x14ac:dyDescent="0.25">
      <c r="X250" s="149"/>
      <c r="Y250" s="149"/>
    </row>
    <row r="251" spans="24:25" x14ac:dyDescent="0.25">
      <c r="X251" s="149"/>
      <c r="Y251" s="149"/>
    </row>
    <row r="252" spans="24:25" x14ac:dyDescent="0.25">
      <c r="X252" s="149"/>
      <c r="Y252" s="149"/>
    </row>
    <row r="253" spans="24:25" x14ac:dyDescent="0.25">
      <c r="X253" s="149"/>
      <c r="Y253" s="149"/>
    </row>
    <row r="254" spans="24:25" x14ac:dyDescent="0.25">
      <c r="X254" s="149"/>
      <c r="Y254" s="149"/>
    </row>
    <row r="255" spans="24:25" x14ac:dyDescent="0.25">
      <c r="X255" s="149"/>
      <c r="Y255" s="149"/>
    </row>
    <row r="256" spans="24:25" x14ac:dyDescent="0.25">
      <c r="X256" s="149"/>
      <c r="Y256" s="149"/>
    </row>
    <row r="257" spans="24:25" x14ac:dyDescent="0.25">
      <c r="X257" s="149"/>
      <c r="Y257" s="149"/>
    </row>
    <row r="258" spans="24:25" x14ac:dyDescent="0.25">
      <c r="X258" s="149"/>
      <c r="Y258" s="149"/>
    </row>
    <row r="259" spans="24:25" x14ac:dyDescent="0.25">
      <c r="X259" s="149"/>
      <c r="Y259" s="149"/>
    </row>
    <row r="260" spans="24:25" x14ac:dyDescent="0.25">
      <c r="X260" s="149"/>
      <c r="Y260" s="149"/>
    </row>
    <row r="261" spans="24:25" x14ac:dyDescent="0.25">
      <c r="X261" s="149"/>
      <c r="Y261" s="149"/>
    </row>
    <row r="262" spans="24:25" x14ac:dyDescent="0.25">
      <c r="X262" s="149"/>
      <c r="Y262" s="149"/>
    </row>
    <row r="263" spans="24:25" x14ac:dyDescent="0.25">
      <c r="X263" s="149"/>
      <c r="Y263" s="149"/>
    </row>
    <row r="264" spans="24:25" x14ac:dyDescent="0.25">
      <c r="X264" s="149"/>
      <c r="Y264" s="149"/>
    </row>
    <row r="265" spans="24:25" x14ac:dyDescent="0.25">
      <c r="X265" s="149"/>
      <c r="Y265" s="149"/>
    </row>
    <row r="266" spans="24:25" x14ac:dyDescent="0.25">
      <c r="X266" s="149"/>
      <c r="Y266" s="149"/>
    </row>
    <row r="267" spans="24:25" x14ac:dyDescent="0.25">
      <c r="X267" s="149"/>
      <c r="Y267" s="149"/>
    </row>
    <row r="268" spans="24:25" x14ac:dyDescent="0.25">
      <c r="X268" s="149"/>
      <c r="Y268" s="149"/>
    </row>
    <row r="269" spans="24:25" x14ac:dyDescent="0.25">
      <c r="X269" s="149"/>
      <c r="Y269" s="149"/>
    </row>
    <row r="270" spans="24:25" x14ac:dyDescent="0.25">
      <c r="X270" s="149"/>
      <c r="Y270" s="149"/>
    </row>
    <row r="271" spans="24:25" x14ac:dyDescent="0.25">
      <c r="X271" s="149"/>
      <c r="Y271" s="149"/>
    </row>
    <row r="272" spans="24:25" x14ac:dyDescent="0.25">
      <c r="X272" s="149"/>
      <c r="Y272" s="149"/>
    </row>
    <row r="273" spans="24:25" x14ac:dyDescent="0.25">
      <c r="X273" s="149"/>
      <c r="Y273" s="149"/>
    </row>
    <row r="274" spans="24:25" x14ac:dyDescent="0.25">
      <c r="X274" s="149"/>
      <c r="Y274" s="149"/>
    </row>
    <row r="275" spans="24:25" x14ac:dyDescent="0.25">
      <c r="X275" s="149"/>
      <c r="Y275" s="149"/>
    </row>
    <row r="276" spans="24:25" x14ac:dyDescent="0.25">
      <c r="X276" s="149"/>
      <c r="Y276" s="149"/>
    </row>
    <row r="277" spans="24:25" x14ac:dyDescent="0.25">
      <c r="X277" s="149"/>
      <c r="Y277" s="149"/>
    </row>
    <row r="278" spans="24:25" x14ac:dyDescent="0.25">
      <c r="X278" s="149"/>
      <c r="Y278" s="149"/>
    </row>
    <row r="279" spans="24:25" x14ac:dyDescent="0.25">
      <c r="X279" s="149"/>
      <c r="Y279" s="149"/>
    </row>
    <row r="280" spans="24:25" x14ac:dyDescent="0.25">
      <c r="X280" s="149"/>
      <c r="Y280" s="149"/>
    </row>
    <row r="281" spans="24:25" x14ac:dyDescent="0.25">
      <c r="X281" s="149"/>
      <c r="Y281" s="149"/>
    </row>
    <row r="282" spans="24:25" x14ac:dyDescent="0.25">
      <c r="X282" s="149"/>
      <c r="Y282" s="149"/>
    </row>
    <row r="283" spans="24:25" x14ac:dyDescent="0.25">
      <c r="X283" s="149"/>
      <c r="Y283" s="149"/>
    </row>
    <row r="284" spans="24:25" x14ac:dyDescent="0.25">
      <c r="X284" s="149"/>
      <c r="Y284" s="149"/>
    </row>
    <row r="285" spans="24:25" x14ac:dyDescent="0.25">
      <c r="X285" s="149"/>
      <c r="Y285" s="149"/>
    </row>
    <row r="286" spans="24:25" x14ac:dyDescent="0.25">
      <c r="X286" s="149"/>
      <c r="Y286" s="149"/>
    </row>
    <row r="287" spans="24:25" x14ac:dyDescent="0.25">
      <c r="X287" s="149"/>
      <c r="Y287" s="149"/>
    </row>
    <row r="288" spans="24:25" x14ac:dyDescent="0.25">
      <c r="X288" s="149"/>
      <c r="Y288" s="149"/>
    </row>
    <row r="289" spans="24:25" x14ac:dyDescent="0.25">
      <c r="X289" s="149"/>
      <c r="Y289" s="149"/>
    </row>
    <row r="290" spans="24:25" x14ac:dyDescent="0.25">
      <c r="X290" s="149"/>
      <c r="Y290" s="149"/>
    </row>
    <row r="291" spans="24:25" x14ac:dyDescent="0.25">
      <c r="X291" s="149"/>
      <c r="Y291" s="149"/>
    </row>
    <row r="292" spans="24:25" x14ac:dyDescent="0.25">
      <c r="X292" s="149"/>
      <c r="Y292" s="149"/>
    </row>
    <row r="293" spans="24:25" x14ac:dyDescent="0.25">
      <c r="X293" s="149"/>
      <c r="Y293" s="149"/>
    </row>
    <row r="294" spans="24:25" x14ac:dyDescent="0.25">
      <c r="X294" s="149"/>
      <c r="Y294" s="149"/>
    </row>
    <row r="295" spans="24:25" x14ac:dyDescent="0.25">
      <c r="X295" s="149"/>
      <c r="Y295" s="149"/>
    </row>
    <row r="296" spans="24:25" x14ac:dyDescent="0.25">
      <c r="X296" s="149"/>
      <c r="Y296" s="149"/>
    </row>
    <row r="297" spans="24:25" x14ac:dyDescent="0.25">
      <c r="X297" s="149"/>
      <c r="Y297" s="149"/>
    </row>
    <row r="298" spans="24:25" x14ac:dyDescent="0.25">
      <c r="X298" s="149"/>
      <c r="Y298" s="149"/>
    </row>
    <row r="299" spans="24:25" x14ac:dyDescent="0.25">
      <c r="X299" s="149"/>
      <c r="Y299" s="149"/>
    </row>
    <row r="300" spans="24:25" x14ac:dyDescent="0.25">
      <c r="X300" s="149"/>
      <c r="Y300" s="149"/>
    </row>
    <row r="301" spans="24:25" x14ac:dyDescent="0.25">
      <c r="X301" s="149"/>
      <c r="Y301" s="149"/>
    </row>
    <row r="302" spans="24:25" x14ac:dyDescent="0.25">
      <c r="X302" s="149"/>
      <c r="Y302" s="149"/>
    </row>
    <row r="303" spans="24:25" x14ac:dyDescent="0.25">
      <c r="X303" s="149"/>
      <c r="Y303" s="149"/>
    </row>
    <row r="304" spans="24:25" x14ac:dyDescent="0.25">
      <c r="X304" s="149"/>
      <c r="Y304" s="149"/>
    </row>
    <row r="305" spans="24:25" x14ac:dyDescent="0.25">
      <c r="X305" s="149"/>
      <c r="Y305" s="149"/>
    </row>
    <row r="306" spans="24:25" x14ac:dyDescent="0.25">
      <c r="X306" s="149"/>
      <c r="Y306" s="149"/>
    </row>
    <row r="307" spans="24:25" x14ac:dyDescent="0.25">
      <c r="X307" s="149"/>
      <c r="Y307" s="149"/>
    </row>
    <row r="308" spans="24:25" x14ac:dyDescent="0.25">
      <c r="X308" s="149"/>
      <c r="Y308" s="149"/>
    </row>
    <row r="309" spans="24:25" x14ac:dyDescent="0.25">
      <c r="X309" s="149"/>
      <c r="Y309" s="149"/>
    </row>
    <row r="310" spans="24:25" x14ac:dyDescent="0.25">
      <c r="X310" s="149"/>
      <c r="Y310" s="149"/>
    </row>
    <row r="311" spans="24:25" x14ac:dyDescent="0.25">
      <c r="X311" s="149"/>
      <c r="Y311" s="149"/>
    </row>
    <row r="312" spans="24:25" x14ac:dyDescent="0.25">
      <c r="X312" s="149"/>
      <c r="Y312" s="149"/>
    </row>
    <row r="313" spans="24:25" x14ac:dyDescent="0.25">
      <c r="X313" s="149"/>
      <c r="Y313" s="149"/>
    </row>
    <row r="314" spans="24:25" x14ac:dyDescent="0.25">
      <c r="X314" s="149"/>
      <c r="Y314" s="149"/>
    </row>
    <row r="315" spans="24:25" x14ac:dyDescent="0.25">
      <c r="X315" s="149"/>
      <c r="Y315" s="149"/>
    </row>
    <row r="316" spans="24:25" x14ac:dyDescent="0.25">
      <c r="X316" s="149"/>
      <c r="Y316" s="149"/>
    </row>
    <row r="317" spans="24:25" x14ac:dyDescent="0.25">
      <c r="X317" s="149"/>
      <c r="Y317" s="149"/>
    </row>
    <row r="318" spans="24:25" x14ac:dyDescent="0.25">
      <c r="X318" s="149"/>
      <c r="Y318" s="149"/>
    </row>
    <row r="319" spans="24:25" x14ac:dyDescent="0.25">
      <c r="X319" s="149"/>
      <c r="Y319" s="149"/>
    </row>
    <row r="320" spans="24:25" x14ac:dyDescent="0.25">
      <c r="X320" s="149"/>
      <c r="Y320" s="149"/>
    </row>
    <row r="321" spans="24:25" x14ac:dyDescent="0.25">
      <c r="X321" s="149"/>
      <c r="Y321" s="149"/>
    </row>
    <row r="322" spans="24:25" x14ac:dyDescent="0.25">
      <c r="X322" s="149"/>
      <c r="Y322" s="149"/>
    </row>
    <row r="323" spans="24:25" x14ac:dyDescent="0.25">
      <c r="X323" s="149"/>
      <c r="Y323" s="149"/>
    </row>
    <row r="324" spans="24:25" x14ac:dyDescent="0.25">
      <c r="X324" s="149"/>
      <c r="Y324" s="149"/>
    </row>
    <row r="325" spans="24:25" x14ac:dyDescent="0.25">
      <c r="X325" s="149"/>
      <c r="Y325" s="149"/>
    </row>
    <row r="326" spans="24:25" x14ac:dyDescent="0.25">
      <c r="X326" s="149"/>
      <c r="Y326" s="149"/>
    </row>
    <row r="327" spans="24:25" x14ac:dyDescent="0.25">
      <c r="X327" s="149"/>
      <c r="Y327" s="149"/>
    </row>
    <row r="328" spans="24:25" x14ac:dyDescent="0.25">
      <c r="X328" s="149"/>
      <c r="Y328" s="149"/>
    </row>
    <row r="329" spans="24:25" x14ac:dyDescent="0.25">
      <c r="X329" s="149"/>
      <c r="Y329" s="149"/>
    </row>
    <row r="330" spans="24:25" x14ac:dyDescent="0.25">
      <c r="X330" s="149"/>
      <c r="Y330" s="149"/>
    </row>
    <row r="331" spans="24:25" x14ac:dyDescent="0.25">
      <c r="X331" s="149"/>
      <c r="Y331" s="149"/>
    </row>
    <row r="332" spans="24:25" x14ac:dyDescent="0.25">
      <c r="X332" s="149"/>
      <c r="Y332" s="149"/>
    </row>
    <row r="333" spans="24:25" x14ac:dyDescent="0.25">
      <c r="X333" s="149"/>
      <c r="Y333" s="149"/>
    </row>
    <row r="334" spans="24:25" x14ac:dyDescent="0.25">
      <c r="X334" s="149"/>
      <c r="Y334" s="149"/>
    </row>
    <row r="335" spans="24:25" x14ac:dyDescent="0.25">
      <c r="X335" s="149"/>
      <c r="Y335" s="149"/>
    </row>
    <row r="336" spans="24:25" x14ac:dyDescent="0.25">
      <c r="X336" s="149"/>
      <c r="Y336" s="149"/>
    </row>
    <row r="337" spans="24:25" x14ac:dyDescent="0.25">
      <c r="X337" s="149"/>
      <c r="Y337" s="149"/>
    </row>
    <row r="338" spans="24:25" x14ac:dyDescent="0.25">
      <c r="X338" s="149"/>
      <c r="Y338" s="149"/>
    </row>
    <row r="339" spans="24:25" x14ac:dyDescent="0.25">
      <c r="X339" s="149"/>
      <c r="Y339" s="149"/>
    </row>
    <row r="340" spans="24:25" x14ac:dyDescent="0.25">
      <c r="X340" s="149"/>
      <c r="Y340" s="149"/>
    </row>
    <row r="341" spans="24:25" x14ac:dyDescent="0.25">
      <c r="X341" s="149"/>
      <c r="Y341" s="149"/>
    </row>
    <row r="342" spans="24:25" x14ac:dyDescent="0.25">
      <c r="X342" s="149"/>
      <c r="Y342" s="149"/>
    </row>
    <row r="343" spans="24:25" x14ac:dyDescent="0.25">
      <c r="X343" s="149"/>
      <c r="Y343" s="149"/>
    </row>
    <row r="344" spans="24:25" x14ac:dyDescent="0.25">
      <c r="X344" s="149"/>
      <c r="Y344" s="149"/>
    </row>
    <row r="345" spans="24:25" x14ac:dyDescent="0.25">
      <c r="X345" s="149"/>
      <c r="Y345" s="149"/>
    </row>
    <row r="346" spans="24:25" x14ac:dyDescent="0.25">
      <c r="X346" s="149"/>
      <c r="Y346" s="149"/>
    </row>
    <row r="347" spans="24:25" x14ac:dyDescent="0.25">
      <c r="X347" s="149"/>
      <c r="Y347" s="149"/>
    </row>
    <row r="348" spans="24:25" x14ac:dyDescent="0.25">
      <c r="X348" s="149"/>
      <c r="Y348" s="149"/>
    </row>
    <row r="349" spans="24:25" x14ac:dyDescent="0.25">
      <c r="X349" s="149"/>
      <c r="Y349" s="149"/>
    </row>
    <row r="350" spans="24:25" x14ac:dyDescent="0.25">
      <c r="X350" s="149"/>
      <c r="Y350" s="149"/>
    </row>
    <row r="351" spans="24:25" x14ac:dyDescent="0.25">
      <c r="X351" s="149"/>
      <c r="Y351" s="149"/>
    </row>
    <row r="352" spans="24:25" x14ac:dyDescent="0.25">
      <c r="X352" s="149"/>
      <c r="Y352" s="149"/>
    </row>
    <row r="353" spans="24:25" x14ac:dyDescent="0.25">
      <c r="X353" s="149"/>
      <c r="Y353" s="149"/>
    </row>
    <row r="354" spans="24:25" x14ac:dyDescent="0.25">
      <c r="X354" s="149"/>
      <c r="Y354" s="149"/>
    </row>
    <row r="355" spans="24:25" x14ac:dyDescent="0.25">
      <c r="X355" s="149"/>
      <c r="Y355" s="149"/>
    </row>
    <row r="356" spans="24:25" x14ac:dyDescent="0.25">
      <c r="X356" s="149"/>
      <c r="Y356" s="149"/>
    </row>
    <row r="357" spans="24:25" x14ac:dyDescent="0.25">
      <c r="X357" s="149"/>
      <c r="Y357" s="149"/>
    </row>
    <row r="358" spans="24:25" x14ac:dyDescent="0.25">
      <c r="X358" s="149"/>
      <c r="Y358" s="149"/>
    </row>
    <row r="359" spans="24:25" x14ac:dyDescent="0.25">
      <c r="X359" s="149"/>
      <c r="Y359" s="149"/>
    </row>
    <row r="360" spans="24:25" x14ac:dyDescent="0.25">
      <c r="X360" s="149"/>
      <c r="Y360" s="149"/>
    </row>
    <row r="361" spans="24:25" x14ac:dyDescent="0.25">
      <c r="X361" s="149"/>
      <c r="Y361" s="149"/>
    </row>
    <row r="362" spans="24:25" x14ac:dyDescent="0.25">
      <c r="X362" s="149"/>
      <c r="Y362" s="149"/>
    </row>
    <row r="363" spans="24:25" x14ac:dyDescent="0.25">
      <c r="X363" s="149"/>
      <c r="Y363" s="149"/>
    </row>
    <row r="364" spans="24:25" x14ac:dyDescent="0.25">
      <c r="X364" s="149"/>
      <c r="Y364" s="149"/>
    </row>
    <row r="365" spans="24:25" x14ac:dyDescent="0.25">
      <c r="X365" s="149"/>
      <c r="Y365" s="149"/>
    </row>
    <row r="366" spans="24:25" x14ac:dyDescent="0.25">
      <c r="X366" s="149"/>
      <c r="Y366" s="149"/>
    </row>
    <row r="367" spans="24:25" x14ac:dyDescent="0.25">
      <c r="X367" s="149"/>
      <c r="Y367" s="149"/>
    </row>
    <row r="368" spans="24:25" x14ac:dyDescent="0.25">
      <c r="X368" s="149"/>
      <c r="Y368" s="149"/>
    </row>
    <row r="369" spans="24:25" x14ac:dyDescent="0.25">
      <c r="X369" s="149"/>
      <c r="Y369" s="149"/>
    </row>
    <row r="370" spans="24:25" x14ac:dyDescent="0.25">
      <c r="X370" s="149"/>
      <c r="Y370" s="149"/>
    </row>
    <row r="371" spans="24:25" x14ac:dyDescent="0.25">
      <c r="X371" s="149"/>
      <c r="Y371" s="149"/>
    </row>
    <row r="372" spans="24:25" x14ac:dyDescent="0.25">
      <c r="X372" s="149"/>
      <c r="Y372" s="149"/>
    </row>
    <row r="373" spans="24:25" x14ac:dyDescent="0.25">
      <c r="X373" s="149"/>
      <c r="Y373" s="149"/>
    </row>
    <row r="374" spans="24:25" x14ac:dyDescent="0.25">
      <c r="X374" s="149"/>
      <c r="Y374" s="149"/>
    </row>
    <row r="375" spans="24:25" x14ac:dyDescent="0.25">
      <c r="X375" s="149"/>
      <c r="Y375" s="149"/>
    </row>
    <row r="376" spans="24:25" x14ac:dyDescent="0.25">
      <c r="X376" s="149"/>
      <c r="Y376" s="149"/>
    </row>
    <row r="377" spans="24:25" x14ac:dyDescent="0.25">
      <c r="X377" s="149"/>
      <c r="Y377" s="149"/>
    </row>
    <row r="378" spans="24:25" x14ac:dyDescent="0.25">
      <c r="X378" s="149"/>
      <c r="Y378" s="149"/>
    </row>
    <row r="379" spans="24:25" x14ac:dyDescent="0.25">
      <c r="X379" s="149"/>
      <c r="Y379" s="149"/>
    </row>
    <row r="380" spans="24:25" x14ac:dyDescent="0.25">
      <c r="X380" s="149"/>
      <c r="Y380" s="149"/>
    </row>
    <row r="381" spans="24:25" x14ac:dyDescent="0.25">
      <c r="X381" s="149"/>
      <c r="Y381" s="149"/>
    </row>
    <row r="382" spans="24:25" x14ac:dyDescent="0.25">
      <c r="X382" s="149"/>
      <c r="Y382" s="149"/>
    </row>
    <row r="383" spans="24:25" x14ac:dyDescent="0.25">
      <c r="X383" s="149"/>
      <c r="Y383" s="149"/>
    </row>
    <row r="384" spans="24:25" x14ac:dyDescent="0.25">
      <c r="X384" s="149"/>
      <c r="Y384" s="149"/>
    </row>
    <row r="385" spans="24:25" x14ac:dyDescent="0.25">
      <c r="X385" s="149"/>
      <c r="Y385" s="149"/>
    </row>
    <row r="386" spans="24:25" x14ac:dyDescent="0.25">
      <c r="X386" s="149"/>
      <c r="Y386" s="149"/>
    </row>
    <row r="387" spans="24:25" x14ac:dyDescent="0.25">
      <c r="X387" s="149"/>
      <c r="Y387" s="149"/>
    </row>
    <row r="388" spans="24:25" x14ac:dyDescent="0.25">
      <c r="X388" s="149"/>
      <c r="Y388" s="149"/>
    </row>
    <row r="389" spans="24:25" x14ac:dyDescent="0.25">
      <c r="X389" s="149"/>
      <c r="Y389" s="149"/>
    </row>
    <row r="390" spans="24:25" x14ac:dyDescent="0.25">
      <c r="X390" s="149"/>
      <c r="Y390" s="149"/>
    </row>
    <row r="391" spans="24:25" x14ac:dyDescent="0.25">
      <c r="X391" s="149"/>
      <c r="Y391" s="149"/>
    </row>
    <row r="392" spans="24:25" x14ac:dyDescent="0.25">
      <c r="X392" s="149"/>
      <c r="Y392" s="149"/>
    </row>
    <row r="393" spans="24:25" x14ac:dyDescent="0.25">
      <c r="X393" s="149"/>
      <c r="Y393" s="149"/>
    </row>
    <row r="394" spans="24:25" x14ac:dyDescent="0.25">
      <c r="X394" s="149"/>
      <c r="Y394" s="149"/>
    </row>
    <row r="395" spans="24:25" x14ac:dyDescent="0.25">
      <c r="X395" s="149"/>
      <c r="Y395" s="149"/>
    </row>
    <row r="396" spans="24:25" x14ac:dyDescent="0.25">
      <c r="X396" s="149"/>
      <c r="Y396" s="149"/>
    </row>
    <row r="397" spans="24:25" x14ac:dyDescent="0.25">
      <c r="X397" s="149"/>
      <c r="Y397" s="149"/>
    </row>
    <row r="398" spans="24:25" x14ac:dyDescent="0.25">
      <c r="X398" s="149"/>
      <c r="Y398" s="149"/>
    </row>
    <row r="399" spans="24:25" x14ac:dyDescent="0.25">
      <c r="X399" s="149"/>
      <c r="Y399" s="149"/>
    </row>
    <row r="400" spans="24:25" x14ac:dyDescent="0.25">
      <c r="X400" s="149"/>
      <c r="Y400" s="149"/>
    </row>
    <row r="401" spans="24:25" x14ac:dyDescent="0.25">
      <c r="X401" s="149"/>
      <c r="Y401" s="149"/>
    </row>
    <row r="402" spans="24:25" x14ac:dyDescent="0.25">
      <c r="X402" s="149"/>
      <c r="Y402" s="149"/>
    </row>
    <row r="403" spans="24:25" x14ac:dyDescent="0.25">
      <c r="X403" s="149"/>
      <c r="Y403" s="149"/>
    </row>
    <row r="404" spans="24:25" x14ac:dyDescent="0.25">
      <c r="X404" s="149"/>
      <c r="Y404" s="149"/>
    </row>
    <row r="405" spans="24:25" x14ac:dyDescent="0.25">
      <c r="X405" s="149"/>
      <c r="Y405" s="149"/>
    </row>
    <row r="406" spans="24:25" x14ac:dyDescent="0.25">
      <c r="X406" s="149"/>
      <c r="Y406" s="149"/>
    </row>
    <row r="407" spans="24:25" x14ac:dyDescent="0.25">
      <c r="X407" s="149"/>
      <c r="Y407" s="149"/>
    </row>
    <row r="408" spans="24:25" x14ac:dyDescent="0.25">
      <c r="X408" s="149"/>
      <c r="Y408" s="149"/>
    </row>
    <row r="409" spans="24:25" x14ac:dyDescent="0.25">
      <c r="X409" s="149"/>
      <c r="Y409" s="149"/>
    </row>
    <row r="410" spans="24:25" x14ac:dyDescent="0.25">
      <c r="X410" s="149"/>
      <c r="Y410" s="149"/>
    </row>
    <row r="411" spans="24:25" x14ac:dyDescent="0.25">
      <c r="X411" s="149"/>
      <c r="Y411" s="149"/>
    </row>
    <row r="412" spans="24:25" x14ac:dyDescent="0.25">
      <c r="X412" s="149"/>
      <c r="Y412" s="149"/>
    </row>
    <row r="413" spans="24:25" x14ac:dyDescent="0.25">
      <c r="X413" s="149"/>
      <c r="Y413" s="149"/>
    </row>
    <row r="414" spans="24:25" x14ac:dyDescent="0.25">
      <c r="X414" s="149"/>
      <c r="Y414" s="149"/>
    </row>
    <row r="415" spans="24:25" x14ac:dyDescent="0.25">
      <c r="X415" s="149"/>
      <c r="Y415" s="149"/>
    </row>
    <row r="416" spans="24:25" x14ac:dyDescent="0.25">
      <c r="X416" s="149"/>
      <c r="Y416" s="149"/>
    </row>
    <row r="417" spans="24:25" x14ac:dyDescent="0.25">
      <c r="X417" s="149"/>
      <c r="Y417" s="149"/>
    </row>
    <row r="418" spans="24:25" x14ac:dyDescent="0.25">
      <c r="X418" s="149"/>
      <c r="Y418" s="149"/>
    </row>
    <row r="419" spans="24:25" x14ac:dyDescent="0.25">
      <c r="X419" s="149"/>
      <c r="Y419" s="149"/>
    </row>
    <row r="420" spans="24:25" x14ac:dyDescent="0.25">
      <c r="X420" s="149"/>
      <c r="Y420" s="149"/>
    </row>
    <row r="421" spans="24:25" x14ac:dyDescent="0.25">
      <c r="X421" s="149"/>
      <c r="Y421" s="149"/>
    </row>
    <row r="422" spans="24:25" x14ac:dyDescent="0.25">
      <c r="X422" s="149"/>
      <c r="Y422" s="149"/>
    </row>
    <row r="423" spans="24:25" x14ac:dyDescent="0.25">
      <c r="X423" s="149"/>
      <c r="Y423" s="149"/>
    </row>
    <row r="424" spans="24:25" x14ac:dyDescent="0.25">
      <c r="X424" s="149"/>
      <c r="Y424" s="149"/>
    </row>
    <row r="425" spans="24:25" x14ac:dyDescent="0.25">
      <c r="X425" s="149"/>
      <c r="Y425" s="149"/>
    </row>
    <row r="426" spans="24:25" x14ac:dyDescent="0.25">
      <c r="X426" s="149"/>
      <c r="Y426" s="149"/>
    </row>
    <row r="427" spans="24:25" x14ac:dyDescent="0.25">
      <c r="X427" s="149"/>
      <c r="Y427" s="149"/>
    </row>
    <row r="428" spans="24:25" x14ac:dyDescent="0.25">
      <c r="X428" s="149"/>
      <c r="Y428" s="149"/>
    </row>
    <row r="429" spans="24:25" x14ac:dyDescent="0.25">
      <c r="X429" s="149"/>
      <c r="Y429" s="149"/>
    </row>
    <row r="430" spans="24:25" x14ac:dyDescent="0.25">
      <c r="X430" s="149"/>
      <c r="Y430" s="149"/>
    </row>
    <row r="431" spans="24:25" x14ac:dyDescent="0.25">
      <c r="X431" s="149"/>
      <c r="Y431" s="149"/>
    </row>
    <row r="432" spans="24:25" x14ac:dyDescent="0.25">
      <c r="X432" s="149"/>
      <c r="Y432" s="149"/>
    </row>
    <row r="433" spans="24:25" x14ac:dyDescent="0.25">
      <c r="X433" s="149"/>
      <c r="Y433" s="149"/>
    </row>
    <row r="434" spans="24:25" x14ac:dyDescent="0.25">
      <c r="X434" s="149"/>
      <c r="Y434" s="149"/>
    </row>
    <row r="435" spans="24:25" x14ac:dyDescent="0.25">
      <c r="X435" s="149"/>
      <c r="Y435" s="149"/>
    </row>
    <row r="436" spans="24:25" x14ac:dyDescent="0.25">
      <c r="X436" s="149"/>
      <c r="Y436" s="149"/>
    </row>
    <row r="437" spans="24:25" x14ac:dyDescent="0.25">
      <c r="X437" s="149"/>
      <c r="Y437" s="149"/>
    </row>
    <row r="438" spans="24:25" x14ac:dyDescent="0.25">
      <c r="X438" s="149"/>
      <c r="Y438" s="149"/>
    </row>
    <row r="439" spans="24:25" x14ac:dyDescent="0.25">
      <c r="X439" s="149"/>
      <c r="Y439" s="149"/>
    </row>
    <row r="440" spans="24:25" x14ac:dyDescent="0.25">
      <c r="X440" s="149"/>
      <c r="Y440" s="149"/>
    </row>
    <row r="441" spans="24:25" x14ac:dyDescent="0.25">
      <c r="X441" s="149"/>
      <c r="Y441" s="149"/>
    </row>
    <row r="442" spans="24:25" x14ac:dyDescent="0.25">
      <c r="X442" s="149"/>
      <c r="Y442" s="149"/>
    </row>
    <row r="443" spans="24:25" x14ac:dyDescent="0.25">
      <c r="X443" s="149"/>
      <c r="Y443" s="149"/>
    </row>
    <row r="444" spans="24:25" x14ac:dyDescent="0.25">
      <c r="X444" s="149"/>
      <c r="Y444" s="149"/>
    </row>
    <row r="445" spans="24:25" x14ac:dyDescent="0.25">
      <c r="X445" s="149"/>
      <c r="Y445" s="149"/>
    </row>
    <row r="446" spans="24:25" x14ac:dyDescent="0.25">
      <c r="X446" s="149"/>
      <c r="Y446" s="149"/>
    </row>
    <row r="447" spans="24:25" x14ac:dyDescent="0.25">
      <c r="X447" s="149"/>
      <c r="Y447" s="149"/>
    </row>
    <row r="448" spans="24:25" x14ac:dyDescent="0.25">
      <c r="X448" s="149"/>
      <c r="Y448" s="149"/>
    </row>
    <row r="449" spans="24:25" x14ac:dyDescent="0.25">
      <c r="X449" s="149"/>
      <c r="Y449" s="149"/>
    </row>
    <row r="450" spans="24:25" x14ac:dyDescent="0.25">
      <c r="X450" s="149"/>
      <c r="Y450" s="149"/>
    </row>
    <row r="451" spans="24:25" x14ac:dyDescent="0.25">
      <c r="X451" s="149"/>
      <c r="Y451" s="149"/>
    </row>
    <row r="452" spans="24:25" x14ac:dyDescent="0.25">
      <c r="X452" s="149"/>
      <c r="Y452" s="149"/>
    </row>
    <row r="453" spans="24:25" x14ac:dyDescent="0.25">
      <c r="X453" s="149"/>
      <c r="Y453" s="149"/>
    </row>
    <row r="454" spans="24:25" x14ac:dyDescent="0.25">
      <c r="X454" s="149"/>
      <c r="Y454" s="149"/>
    </row>
    <row r="455" spans="24:25" x14ac:dyDescent="0.25">
      <c r="X455" s="149"/>
      <c r="Y455" s="149"/>
    </row>
    <row r="456" spans="24:25" x14ac:dyDescent="0.25">
      <c r="X456" s="149"/>
      <c r="Y456" s="149"/>
    </row>
    <row r="457" spans="24:25" x14ac:dyDescent="0.25">
      <c r="X457" s="149"/>
      <c r="Y457" s="149"/>
    </row>
    <row r="458" spans="24:25" x14ac:dyDescent="0.25">
      <c r="X458" s="149"/>
      <c r="Y458" s="149"/>
    </row>
    <row r="459" spans="24:25" x14ac:dyDescent="0.25">
      <c r="X459" s="149"/>
      <c r="Y459" s="149"/>
    </row>
    <row r="460" spans="24:25" x14ac:dyDescent="0.25">
      <c r="X460" s="149"/>
      <c r="Y460" s="149"/>
    </row>
    <row r="461" spans="24:25" x14ac:dyDescent="0.25">
      <c r="X461" s="149"/>
      <c r="Y461" s="149"/>
    </row>
    <row r="462" spans="24:25" x14ac:dyDescent="0.25">
      <c r="X462" s="149"/>
      <c r="Y462" s="149"/>
    </row>
    <row r="463" spans="24:25" x14ac:dyDescent="0.25">
      <c r="X463" s="149"/>
      <c r="Y463" s="149"/>
    </row>
    <row r="464" spans="24:25" x14ac:dyDescent="0.25">
      <c r="X464" s="149"/>
      <c r="Y464" s="149"/>
    </row>
    <row r="465" spans="24:25" x14ac:dyDescent="0.25">
      <c r="X465" s="149"/>
      <c r="Y465" s="149"/>
    </row>
    <row r="466" spans="24:25" x14ac:dyDescent="0.25">
      <c r="X466" s="149"/>
      <c r="Y466" s="149"/>
    </row>
    <row r="467" spans="24:25" x14ac:dyDescent="0.25">
      <c r="X467" s="149"/>
      <c r="Y467" s="149"/>
    </row>
    <row r="468" spans="24:25" x14ac:dyDescent="0.25">
      <c r="X468" s="149"/>
      <c r="Y468" s="149"/>
    </row>
    <row r="469" spans="24:25" x14ac:dyDescent="0.25">
      <c r="X469" s="149"/>
      <c r="Y469" s="149"/>
    </row>
    <row r="470" spans="24:25" x14ac:dyDescent="0.25">
      <c r="X470" s="149"/>
      <c r="Y470" s="149"/>
    </row>
    <row r="471" spans="24:25" x14ac:dyDescent="0.25">
      <c r="X471" s="149"/>
      <c r="Y471" s="149"/>
    </row>
    <row r="472" spans="24:25" x14ac:dyDescent="0.25">
      <c r="X472" s="149"/>
      <c r="Y472" s="149"/>
    </row>
    <row r="473" spans="24:25" x14ac:dyDescent="0.25">
      <c r="X473" s="149"/>
      <c r="Y473" s="149"/>
    </row>
    <row r="474" spans="24:25" x14ac:dyDescent="0.25">
      <c r="X474" s="149"/>
      <c r="Y474" s="149"/>
    </row>
    <row r="475" spans="24:25" x14ac:dyDescent="0.25">
      <c r="X475" s="149"/>
      <c r="Y475" s="149"/>
    </row>
    <row r="476" spans="24:25" x14ac:dyDescent="0.25">
      <c r="X476" s="149"/>
      <c r="Y476" s="149"/>
    </row>
    <row r="477" spans="24:25" x14ac:dyDescent="0.25">
      <c r="X477" s="149"/>
      <c r="Y477" s="149"/>
    </row>
    <row r="478" spans="24:25" x14ac:dyDescent="0.25">
      <c r="X478" s="149"/>
      <c r="Y478" s="149"/>
    </row>
    <row r="479" spans="24:25" x14ac:dyDescent="0.25">
      <c r="X479" s="149"/>
      <c r="Y479" s="149"/>
    </row>
    <row r="480" spans="24:25" x14ac:dyDescent="0.25">
      <c r="X480" s="149"/>
      <c r="Y480" s="149"/>
    </row>
  </sheetData>
  <mergeCells count="130">
    <mergeCell ref="E55:G55"/>
    <mergeCell ref="H55:H56"/>
    <mergeCell ref="A45:B45"/>
    <mergeCell ref="C55:D55"/>
    <mergeCell ref="A53:B53"/>
    <mergeCell ref="A55:B56"/>
    <mergeCell ref="L171:L172"/>
    <mergeCell ref="D171:K171"/>
    <mergeCell ref="A48:B48"/>
    <mergeCell ref="A94:D94"/>
    <mergeCell ref="A65:B67"/>
    <mergeCell ref="A93:B93"/>
    <mergeCell ref="A88:B90"/>
    <mergeCell ref="J55:J56"/>
    <mergeCell ref="J51:J52"/>
    <mergeCell ref="I55:I56"/>
    <mergeCell ref="A51:B52"/>
    <mergeCell ref="A46:B46"/>
    <mergeCell ref="A47:B47"/>
    <mergeCell ref="C51:D51"/>
    <mergeCell ref="A49:B49"/>
    <mergeCell ref="H51:H52"/>
    <mergeCell ref="I51:I52"/>
    <mergeCell ref="A109:B109"/>
    <mergeCell ref="A41:B41"/>
    <mergeCell ref="A40:B40"/>
    <mergeCell ref="E51:G51"/>
    <mergeCell ref="A43:B43"/>
    <mergeCell ref="A6:J6"/>
    <mergeCell ref="A7:J7"/>
    <mergeCell ref="A10:B11"/>
    <mergeCell ref="C10:D10"/>
    <mergeCell ref="E10:G10"/>
    <mergeCell ref="H10:H11"/>
    <mergeCell ref="J10:J11"/>
    <mergeCell ref="I10:I11"/>
    <mergeCell ref="I36:I37"/>
    <mergeCell ref="H36:H37"/>
    <mergeCell ref="J36:J37"/>
    <mergeCell ref="C36:D36"/>
    <mergeCell ref="A29:A32"/>
    <mergeCell ref="E36:G36"/>
    <mergeCell ref="A36:B37"/>
    <mergeCell ref="A18:A21"/>
    <mergeCell ref="A34:B34"/>
    <mergeCell ref="M88:M90"/>
    <mergeCell ref="O88:O90"/>
    <mergeCell ref="N88:N90"/>
    <mergeCell ref="Q65:Q67"/>
    <mergeCell ref="A98:A99"/>
    <mergeCell ref="P65:P67"/>
    <mergeCell ref="O65:O67"/>
    <mergeCell ref="P88:P90"/>
    <mergeCell ref="N65:N67"/>
    <mergeCell ref="M65:M67"/>
    <mergeCell ref="E66:H66"/>
    <mergeCell ref="Q88:Q90"/>
    <mergeCell ref="E89:H89"/>
    <mergeCell ref="E65:L65"/>
    <mergeCell ref="A85:B85"/>
    <mergeCell ref="C88:D89"/>
    <mergeCell ref="C109:D109"/>
    <mergeCell ref="A103:D103"/>
    <mergeCell ref="A102:B102"/>
    <mergeCell ref="A107:A108"/>
    <mergeCell ref="I66:L66"/>
    <mergeCell ref="E88:L88"/>
    <mergeCell ref="I89:L89"/>
    <mergeCell ref="A111:B111"/>
    <mergeCell ref="A110:B110"/>
    <mergeCell ref="C65:D66"/>
    <mergeCell ref="A106:B106"/>
    <mergeCell ref="A100:A101"/>
    <mergeCell ref="A95:B95"/>
    <mergeCell ref="A96:A97"/>
    <mergeCell ref="A104:B104"/>
    <mergeCell ref="A105:B105"/>
    <mergeCell ref="C171:C172"/>
    <mergeCell ref="A163:B163"/>
    <mergeCell ref="A168:B168"/>
    <mergeCell ref="A151:B151"/>
    <mergeCell ref="C155:C156"/>
    <mergeCell ref="K114:K115"/>
    <mergeCell ref="A112:B112"/>
    <mergeCell ref="I114:I115"/>
    <mergeCell ref="J114:J115"/>
    <mergeCell ref="F114:H114"/>
    <mergeCell ref="C114:E114"/>
    <mergeCell ref="A114:B115"/>
    <mergeCell ref="A116:A118"/>
    <mergeCell ref="A121:B121"/>
    <mergeCell ref="A123:A125"/>
    <mergeCell ref="A131:A133"/>
    <mergeCell ref="A126:A128"/>
    <mergeCell ref="A160:A161"/>
    <mergeCell ref="A155:B156"/>
    <mergeCell ref="A157:B157"/>
    <mergeCell ref="A147:F147"/>
    <mergeCell ref="J165:J166"/>
    <mergeCell ref="A165:B166"/>
    <mergeCell ref="C165:C166"/>
    <mergeCell ref="D165:I165"/>
    <mergeCell ref="A135:A137"/>
    <mergeCell ref="A139:B139"/>
    <mergeCell ref="C148:D149"/>
    <mergeCell ref="A152:B152"/>
    <mergeCell ref="E148:F149"/>
    <mergeCell ref="A149:B149"/>
    <mergeCell ref="A162:B162"/>
    <mergeCell ref="A153:B153"/>
    <mergeCell ref="A167:B167"/>
    <mergeCell ref="A183:A189"/>
    <mergeCell ref="A175:B175"/>
    <mergeCell ref="A177:B177"/>
    <mergeCell ref="A169:B169"/>
    <mergeCell ref="A174:B174"/>
    <mergeCell ref="A171:B172"/>
    <mergeCell ref="A178:A180"/>
    <mergeCell ref="A173:B173"/>
    <mergeCell ref="A205:B206"/>
    <mergeCell ref="C205:C206"/>
    <mergeCell ref="A182:B182"/>
    <mergeCell ref="A203:B203"/>
    <mergeCell ref="A193:A195"/>
    <mergeCell ref="A196:A197"/>
    <mergeCell ref="A202:B202"/>
    <mergeCell ref="A190:A192"/>
    <mergeCell ref="A201:B201"/>
    <mergeCell ref="A198:B198"/>
    <mergeCell ref="A200:B20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workbookViewId="0">
      <selection sqref="A1:XFD1048576"/>
    </sheetView>
  </sheetViews>
  <sheetFormatPr baseColWidth="10" defaultRowHeight="15" x14ac:dyDescent="0.25"/>
  <cols>
    <col min="1" max="1" width="24.42578125" customWidth="1"/>
    <col min="2" max="2" width="51.42578125" bestFit="1" customWidth="1"/>
  </cols>
  <sheetData>
    <row r="1" spans="1:2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70"/>
    </row>
    <row r="2" spans="1:26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70"/>
    </row>
    <row r="3" spans="1:26" x14ac:dyDescent="0.2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4</v>
      </c>
      <c r="B5" s="5"/>
      <c r="C5" s="5"/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70"/>
    </row>
    <row r="6" spans="1:26" x14ac:dyDescent="0.2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70"/>
    </row>
    <row r="7" spans="1:26" x14ac:dyDescent="0.2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5"/>
      <c r="B8" s="3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70"/>
    </row>
    <row r="9" spans="1:26" x14ac:dyDescent="0.25">
      <c r="A9" s="7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1063"/>
      <c r="B11" s="1064"/>
      <c r="C11" s="502" t="s">
        <v>14</v>
      </c>
      <c r="D11" s="502" t="s">
        <v>15</v>
      </c>
      <c r="E11" s="10" t="s">
        <v>16</v>
      </c>
      <c r="F11" s="11" t="s">
        <v>17</v>
      </c>
      <c r="G11" s="12" t="s">
        <v>18</v>
      </c>
      <c r="H11" s="1082"/>
      <c r="I11" s="1082"/>
      <c r="J11" s="1082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5" t="s">
        <v>19</v>
      </c>
      <c r="B12" s="16"/>
      <c r="C12" s="202"/>
      <c r="D12" s="203"/>
      <c r="E12" s="204"/>
      <c r="F12" s="205"/>
      <c r="G12" s="206"/>
      <c r="H12" s="207"/>
      <c r="I12" s="207"/>
      <c r="J12" s="207"/>
      <c r="K12" s="451" t="s">
        <v>20</v>
      </c>
      <c r="L12" s="18"/>
      <c r="M12" s="18"/>
      <c r="N12" s="1"/>
      <c r="O12" s="1"/>
      <c r="P12" s="1"/>
      <c r="Q12" s="1"/>
      <c r="R12" s="1"/>
      <c r="S12" s="1"/>
      <c r="T12" s="1"/>
      <c r="U12" s="1"/>
      <c r="V12" s="1"/>
      <c r="W12" s="1"/>
      <c r="X12" s="167">
        <v>0</v>
      </c>
      <c r="Y12" s="19">
        <v>0</v>
      </c>
      <c r="Z12" s="1"/>
    </row>
    <row r="13" spans="1:26" x14ac:dyDescent="0.25">
      <c r="A13" s="503" t="s">
        <v>21</v>
      </c>
      <c r="B13" s="20" t="s">
        <v>22</v>
      </c>
      <c r="C13" s="208"/>
      <c r="D13" s="209"/>
      <c r="E13" s="210"/>
      <c r="F13" s="211"/>
      <c r="G13" s="212"/>
      <c r="H13" s="213"/>
      <c r="I13" s="213"/>
      <c r="J13" s="213"/>
      <c r="K13" s="451" t="s">
        <v>20</v>
      </c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67">
        <v>0</v>
      </c>
      <c r="Y13" s="19">
        <v>0</v>
      </c>
      <c r="Z13" s="1"/>
    </row>
    <row r="14" spans="1:26" x14ac:dyDescent="0.25">
      <c r="A14" s="23" t="s">
        <v>23</v>
      </c>
      <c r="B14" s="24" t="s">
        <v>24</v>
      </c>
      <c r="C14" s="214"/>
      <c r="D14" s="215"/>
      <c r="E14" s="216"/>
      <c r="F14" s="217"/>
      <c r="G14" s="218"/>
      <c r="H14" s="219"/>
      <c r="I14" s="219"/>
      <c r="J14" s="219"/>
      <c r="K14" s="451" t="s">
        <v>20</v>
      </c>
      <c r="L14" s="22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67">
        <v>0</v>
      </c>
      <c r="Y14" s="19">
        <v>0</v>
      </c>
      <c r="Z14" s="1"/>
    </row>
    <row r="15" spans="1:26" x14ac:dyDescent="0.25">
      <c r="A15" s="23" t="s">
        <v>25</v>
      </c>
      <c r="B15" s="24" t="s">
        <v>26</v>
      </c>
      <c r="C15" s="214"/>
      <c r="D15" s="215"/>
      <c r="E15" s="216"/>
      <c r="F15" s="217"/>
      <c r="G15" s="218"/>
      <c r="H15" s="219"/>
      <c r="I15" s="219"/>
      <c r="J15" s="219"/>
      <c r="K15" s="451" t="s">
        <v>20</v>
      </c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67">
        <v>0</v>
      </c>
      <c r="Y15" s="19">
        <v>0</v>
      </c>
      <c r="Z15" s="1"/>
    </row>
    <row r="16" spans="1:26" x14ac:dyDescent="0.25">
      <c r="A16" s="23" t="s">
        <v>27</v>
      </c>
      <c r="B16" s="24" t="s">
        <v>28</v>
      </c>
      <c r="C16" s="214"/>
      <c r="D16" s="215"/>
      <c r="E16" s="216"/>
      <c r="F16" s="217"/>
      <c r="G16" s="218"/>
      <c r="H16" s="219"/>
      <c r="I16" s="219"/>
      <c r="J16" s="219"/>
      <c r="K16" s="451" t="s">
        <v>20</v>
      </c>
      <c r="L16" s="22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67">
        <v>0</v>
      </c>
      <c r="Y16" s="19">
        <v>0</v>
      </c>
      <c r="Z16" s="1"/>
    </row>
    <row r="17" spans="1:26" x14ac:dyDescent="0.25">
      <c r="A17" s="25" t="s">
        <v>29</v>
      </c>
      <c r="B17" s="26" t="s">
        <v>30</v>
      </c>
      <c r="C17" s="220"/>
      <c r="D17" s="221"/>
      <c r="E17" s="222"/>
      <c r="F17" s="223"/>
      <c r="G17" s="224"/>
      <c r="H17" s="225"/>
      <c r="I17" s="225"/>
      <c r="J17" s="225"/>
      <c r="K17" s="451" t="s">
        <v>20</v>
      </c>
      <c r="L17" s="22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67">
        <v>0</v>
      </c>
      <c r="Y17" s="19">
        <v>0</v>
      </c>
      <c r="Z17" s="1"/>
    </row>
    <row r="18" spans="1:26" x14ac:dyDescent="0.25">
      <c r="A18" s="1125" t="s">
        <v>31</v>
      </c>
      <c r="B18" s="20" t="s">
        <v>32</v>
      </c>
      <c r="C18" s="208"/>
      <c r="D18" s="209"/>
      <c r="E18" s="210"/>
      <c r="F18" s="211"/>
      <c r="G18" s="212"/>
      <c r="H18" s="213"/>
      <c r="I18" s="213"/>
      <c r="J18" s="213"/>
      <c r="K18" s="451" t="s">
        <v>20</v>
      </c>
      <c r="L18" s="22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67">
        <v>0</v>
      </c>
      <c r="Y18" s="19">
        <v>0</v>
      </c>
      <c r="Z18" s="1"/>
    </row>
    <row r="19" spans="1:26" x14ac:dyDescent="0.25">
      <c r="A19" s="1125"/>
      <c r="B19" s="27" t="s">
        <v>33</v>
      </c>
      <c r="C19" s="226"/>
      <c r="D19" s="227"/>
      <c r="E19" s="228"/>
      <c r="F19" s="229"/>
      <c r="G19" s="230"/>
      <c r="H19" s="231"/>
      <c r="I19" s="231"/>
      <c r="J19" s="231"/>
      <c r="K19" s="451" t="s">
        <v>20</v>
      </c>
      <c r="L19" s="22"/>
      <c r="M19" s="22"/>
      <c r="N19" s="1"/>
      <c r="O19" s="1"/>
      <c r="P19" s="1"/>
      <c r="Q19" s="1"/>
      <c r="R19" s="1"/>
      <c r="S19" s="1"/>
      <c r="T19" s="1"/>
      <c r="U19" s="1"/>
      <c r="V19" s="1"/>
      <c r="W19" s="1"/>
      <c r="X19" s="167">
        <v>0</v>
      </c>
      <c r="Y19" s="19">
        <v>0</v>
      </c>
      <c r="Z19" s="1"/>
    </row>
    <row r="20" spans="1:26" x14ac:dyDescent="0.25">
      <c r="A20" s="1125"/>
      <c r="B20" s="28" t="s">
        <v>34</v>
      </c>
      <c r="C20" s="214"/>
      <c r="D20" s="215"/>
      <c r="E20" s="216"/>
      <c r="F20" s="217"/>
      <c r="G20" s="218"/>
      <c r="H20" s="219"/>
      <c r="I20" s="219"/>
      <c r="J20" s="219"/>
      <c r="K20" s="451" t="s">
        <v>20</v>
      </c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67">
        <v>0</v>
      </c>
      <c r="Y20" s="19">
        <v>0</v>
      </c>
      <c r="Z20" s="1"/>
    </row>
    <row r="21" spans="1:26" x14ac:dyDescent="0.25">
      <c r="A21" s="1126"/>
      <c r="B21" s="29" t="s">
        <v>35</v>
      </c>
      <c r="C21" s="220"/>
      <c r="D21" s="221"/>
      <c r="E21" s="222"/>
      <c r="F21" s="223"/>
      <c r="G21" s="224"/>
      <c r="H21" s="225"/>
      <c r="I21" s="225"/>
      <c r="J21" s="225"/>
      <c r="K21" s="451" t="s">
        <v>20</v>
      </c>
      <c r="L21" s="22"/>
      <c r="M21" s="22"/>
      <c r="N21" s="1"/>
      <c r="O21" s="1"/>
      <c r="P21" s="1"/>
      <c r="Q21" s="1"/>
      <c r="R21" s="1"/>
      <c r="S21" s="1"/>
      <c r="T21" s="1"/>
      <c r="U21" s="1"/>
      <c r="V21" s="1"/>
      <c r="W21" s="1"/>
      <c r="X21" s="167">
        <v>0</v>
      </c>
      <c r="Y21" s="19">
        <v>0</v>
      </c>
      <c r="Z21" s="1"/>
    </row>
    <row r="22" spans="1:26" ht="22.5" x14ac:dyDescent="0.25">
      <c r="A22" s="504" t="s">
        <v>36</v>
      </c>
      <c r="B22" s="397" t="s">
        <v>37</v>
      </c>
      <c r="C22" s="208"/>
      <c r="D22" s="209"/>
      <c r="E22" s="210"/>
      <c r="F22" s="211"/>
      <c r="G22" s="212"/>
      <c r="H22" s="213"/>
      <c r="I22" s="213"/>
      <c r="J22" s="213"/>
      <c r="K22" s="451" t="s">
        <v>20</v>
      </c>
      <c r="L22" s="22"/>
      <c r="M22" s="22"/>
      <c r="N22" s="1"/>
      <c r="O22" s="1"/>
      <c r="P22" s="1"/>
      <c r="Q22" s="1"/>
      <c r="R22" s="1"/>
      <c r="S22" s="1"/>
      <c r="T22" s="1"/>
      <c r="U22" s="1"/>
      <c r="V22" s="1"/>
      <c r="W22" s="1"/>
      <c r="X22" s="167">
        <v>0</v>
      </c>
      <c r="Y22" s="19">
        <v>0</v>
      </c>
      <c r="Z22" s="1"/>
    </row>
    <row r="23" spans="1:26" ht="22.5" x14ac:dyDescent="0.25">
      <c r="A23" s="504" t="s">
        <v>38</v>
      </c>
      <c r="B23" s="398" t="s">
        <v>39</v>
      </c>
      <c r="C23" s="232"/>
      <c r="D23" s="233"/>
      <c r="E23" s="234"/>
      <c r="F23" s="235"/>
      <c r="G23" s="236"/>
      <c r="H23" s="207"/>
      <c r="I23" s="207"/>
      <c r="J23" s="207"/>
      <c r="K23" s="451" t="s">
        <v>20</v>
      </c>
      <c r="L23" s="22"/>
      <c r="M23" s="22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67">
        <v>0</v>
      </c>
      <c r="Y23" s="19">
        <v>0</v>
      </c>
      <c r="Z23" s="172"/>
    </row>
    <row r="24" spans="1:26" x14ac:dyDescent="0.25">
      <c r="A24" s="504" t="s">
        <v>40</v>
      </c>
      <c r="B24" s="32" t="s">
        <v>41</v>
      </c>
      <c r="C24" s="237"/>
      <c r="D24" s="238"/>
      <c r="E24" s="239"/>
      <c r="F24" s="240"/>
      <c r="G24" s="241"/>
      <c r="H24" s="242"/>
      <c r="I24" s="242"/>
      <c r="J24" s="242"/>
      <c r="K24" s="451" t="s">
        <v>20</v>
      </c>
      <c r="L24" s="22"/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67">
        <v>0</v>
      </c>
      <c r="Y24" s="19">
        <v>0</v>
      </c>
      <c r="Z24" s="1"/>
    </row>
    <row r="25" spans="1:26" x14ac:dyDescent="0.25">
      <c r="A25" s="33" t="s">
        <v>42</v>
      </c>
      <c r="B25" s="34"/>
      <c r="C25" s="208"/>
      <c r="D25" s="209"/>
      <c r="E25" s="210"/>
      <c r="F25" s="211"/>
      <c r="G25" s="212"/>
      <c r="H25" s="213"/>
      <c r="I25" s="213"/>
      <c r="J25" s="213"/>
      <c r="K25" s="451" t="s">
        <v>20</v>
      </c>
      <c r="L25" s="22"/>
      <c r="M25" s="22"/>
      <c r="N25" s="1"/>
      <c r="O25" s="1"/>
      <c r="P25" s="1"/>
      <c r="Q25" s="1"/>
      <c r="R25" s="1"/>
      <c r="S25" s="1"/>
      <c r="T25" s="1"/>
      <c r="U25" s="1"/>
      <c r="V25" s="1"/>
      <c r="W25" s="1"/>
      <c r="X25" s="167">
        <v>0</v>
      </c>
      <c r="Y25" s="19">
        <v>0</v>
      </c>
      <c r="Z25" s="1"/>
    </row>
    <row r="26" spans="1:26" x14ac:dyDescent="0.25">
      <c r="A26" s="35" t="s">
        <v>43</v>
      </c>
      <c r="B26" s="36" t="s">
        <v>44</v>
      </c>
      <c r="C26" s="226"/>
      <c r="D26" s="227"/>
      <c r="E26" s="228"/>
      <c r="F26" s="229"/>
      <c r="G26" s="230"/>
      <c r="H26" s="231"/>
      <c r="I26" s="231"/>
      <c r="J26" s="231"/>
      <c r="K26" s="451" t="s">
        <v>20</v>
      </c>
      <c r="L26" s="22"/>
      <c r="M26" s="22"/>
      <c r="N26" s="1"/>
      <c r="O26" s="1"/>
      <c r="P26" s="1"/>
      <c r="Q26" s="1"/>
      <c r="R26" s="1"/>
      <c r="S26" s="1"/>
      <c r="T26" s="1"/>
      <c r="U26" s="1"/>
      <c r="V26" s="1"/>
      <c r="W26" s="1"/>
      <c r="X26" s="167">
        <v>0</v>
      </c>
      <c r="Y26" s="19">
        <v>0</v>
      </c>
      <c r="Z26" s="1"/>
    </row>
    <row r="27" spans="1:26" x14ac:dyDescent="0.25">
      <c r="A27" s="23" t="s">
        <v>45</v>
      </c>
      <c r="B27" s="37" t="s">
        <v>46</v>
      </c>
      <c r="C27" s="214"/>
      <c r="D27" s="243"/>
      <c r="E27" s="244"/>
      <c r="F27" s="245"/>
      <c r="G27" s="246"/>
      <c r="H27" s="219"/>
      <c r="I27" s="219"/>
      <c r="J27" s="219"/>
      <c r="K27" s="451" t="s">
        <v>20</v>
      </c>
      <c r="L27" s="22"/>
      <c r="M27" s="22"/>
      <c r="N27" s="1"/>
      <c r="O27" s="1"/>
      <c r="P27" s="1"/>
      <c r="Q27" s="1"/>
      <c r="R27" s="1"/>
      <c r="S27" s="1"/>
      <c r="T27" s="1"/>
      <c r="U27" s="1"/>
      <c r="V27" s="1"/>
      <c r="W27" s="1"/>
      <c r="X27" s="167">
        <v>0</v>
      </c>
      <c r="Y27" s="19">
        <v>0</v>
      </c>
      <c r="Z27" s="1"/>
    </row>
    <row r="28" spans="1:26" x14ac:dyDescent="0.25">
      <c r="A28" s="23" t="s">
        <v>47</v>
      </c>
      <c r="B28" s="37" t="s">
        <v>48</v>
      </c>
      <c r="C28" s="214"/>
      <c r="D28" s="243"/>
      <c r="E28" s="244"/>
      <c r="F28" s="245"/>
      <c r="G28" s="246"/>
      <c r="H28" s="219"/>
      <c r="I28" s="219"/>
      <c r="J28" s="219"/>
      <c r="K28" s="451" t="s">
        <v>20</v>
      </c>
      <c r="L28" s="22"/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  <c r="X28" s="167">
        <v>0</v>
      </c>
      <c r="Y28" s="19">
        <v>0</v>
      </c>
      <c r="Z28" s="1"/>
    </row>
    <row r="29" spans="1:26" x14ac:dyDescent="0.25">
      <c r="A29" s="1123" t="s">
        <v>25</v>
      </c>
      <c r="B29" s="29" t="s">
        <v>49</v>
      </c>
      <c r="C29" s="220"/>
      <c r="D29" s="221"/>
      <c r="E29" s="222"/>
      <c r="F29" s="223"/>
      <c r="G29" s="224"/>
      <c r="H29" s="225"/>
      <c r="I29" s="225"/>
      <c r="J29" s="225"/>
      <c r="K29" s="451" t="s">
        <v>20</v>
      </c>
      <c r="L29" s="22"/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  <c r="X29" s="167">
        <v>0</v>
      </c>
      <c r="Y29" s="19">
        <v>0</v>
      </c>
      <c r="Z29" s="1"/>
    </row>
    <row r="30" spans="1:26" x14ac:dyDescent="0.25">
      <c r="A30" s="1082"/>
      <c r="B30" s="38" t="s">
        <v>50</v>
      </c>
      <c r="C30" s="247"/>
      <c r="D30" s="248"/>
      <c r="E30" s="249"/>
      <c r="F30" s="250"/>
      <c r="G30" s="251"/>
      <c r="H30" s="252"/>
      <c r="I30" s="252"/>
      <c r="J30" s="252"/>
      <c r="K30" s="451" t="s">
        <v>20</v>
      </c>
      <c r="L30" s="22"/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  <c r="X30" s="167">
        <v>0</v>
      </c>
      <c r="Y30" s="19">
        <v>0</v>
      </c>
      <c r="Z30" s="1"/>
    </row>
    <row r="31" spans="1:26" x14ac:dyDescent="0.25">
      <c r="A31" s="1082"/>
      <c r="B31" s="39" t="s">
        <v>51</v>
      </c>
      <c r="C31" s="253"/>
      <c r="D31" s="254"/>
      <c r="E31" s="255"/>
      <c r="F31" s="256"/>
      <c r="G31" s="257"/>
      <c r="H31" s="258"/>
      <c r="I31" s="258"/>
      <c r="J31" s="258"/>
      <c r="K31" s="451" t="s">
        <v>20</v>
      </c>
      <c r="L31" s="22"/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  <c r="X31" s="167">
        <v>0</v>
      </c>
      <c r="Y31" s="19">
        <v>0</v>
      </c>
      <c r="Z31" s="1"/>
    </row>
    <row r="32" spans="1:26" x14ac:dyDescent="0.25">
      <c r="A32" s="1124"/>
      <c r="B32" s="39" t="s">
        <v>52</v>
      </c>
      <c r="C32" s="253"/>
      <c r="D32" s="254"/>
      <c r="E32" s="255"/>
      <c r="F32" s="256"/>
      <c r="G32" s="257"/>
      <c r="H32" s="258"/>
      <c r="I32" s="258"/>
      <c r="J32" s="258"/>
      <c r="K32" s="451" t="s">
        <v>20</v>
      </c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67">
        <v>0</v>
      </c>
      <c r="Y32" s="19">
        <v>0</v>
      </c>
      <c r="Z32" s="1"/>
    </row>
    <row r="33" spans="1:25" x14ac:dyDescent="0.25">
      <c r="A33" s="23" t="s">
        <v>27</v>
      </c>
      <c r="B33" s="37" t="s">
        <v>53</v>
      </c>
      <c r="C33" s="214"/>
      <c r="D33" s="243"/>
      <c r="E33" s="244"/>
      <c r="F33" s="245"/>
      <c r="G33" s="246"/>
      <c r="H33" s="219"/>
      <c r="I33" s="219"/>
      <c r="J33" s="219"/>
      <c r="K33" s="451" t="s">
        <v>20</v>
      </c>
      <c r="L33" s="22"/>
      <c r="M33" s="22"/>
      <c r="N33" s="1"/>
      <c r="O33" s="1"/>
      <c r="P33" s="1"/>
      <c r="Q33" s="1"/>
      <c r="R33" s="1"/>
      <c r="S33" s="1"/>
      <c r="T33" s="1"/>
      <c r="U33" s="1"/>
      <c r="V33" s="1"/>
      <c r="W33" s="1"/>
      <c r="X33" s="167">
        <v>0</v>
      </c>
      <c r="Y33" s="19">
        <v>0</v>
      </c>
    </row>
    <row r="34" spans="1:25" x14ac:dyDescent="0.25">
      <c r="A34" s="1067" t="s">
        <v>54</v>
      </c>
      <c r="B34" s="1083"/>
      <c r="C34" s="232"/>
      <c r="D34" s="233"/>
      <c r="E34" s="234"/>
      <c r="F34" s="235"/>
      <c r="G34" s="236"/>
      <c r="H34" s="207"/>
      <c r="I34" s="207"/>
      <c r="J34" s="207"/>
      <c r="K34" s="451" t="s">
        <v>20</v>
      </c>
      <c r="L34" s="22"/>
      <c r="M34" s="22"/>
      <c r="N34" s="1"/>
      <c r="O34" s="1"/>
      <c r="P34" s="1"/>
      <c r="Q34" s="1"/>
      <c r="R34" s="1"/>
      <c r="S34" s="1"/>
      <c r="T34" s="1"/>
      <c r="U34" s="1"/>
      <c r="V34" s="1"/>
      <c r="W34" s="1"/>
      <c r="X34" s="167">
        <v>0</v>
      </c>
      <c r="Y34" s="19">
        <v>0</v>
      </c>
    </row>
    <row r="35" spans="1:25" x14ac:dyDescent="0.25">
      <c r="A35" s="7" t="s">
        <v>55</v>
      </c>
      <c r="B35" s="1"/>
      <c r="C35" s="1"/>
      <c r="D35" s="1"/>
      <c r="E35" s="1"/>
      <c r="F35" s="1"/>
      <c r="G35" s="1"/>
      <c r="H35" s="1"/>
      <c r="I35" s="1"/>
      <c r="J35" s="1"/>
      <c r="K35" s="14"/>
      <c r="L35" s="14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45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1.5" x14ac:dyDescent="0.25">
      <c r="A37" s="1042"/>
      <c r="B37" s="1043"/>
      <c r="C37" s="500" t="s">
        <v>14</v>
      </c>
      <c r="D37" s="504" t="s">
        <v>15</v>
      </c>
      <c r="E37" s="499" t="s">
        <v>16</v>
      </c>
      <c r="F37" s="41" t="s">
        <v>17</v>
      </c>
      <c r="G37" s="500" t="s">
        <v>18</v>
      </c>
      <c r="H37" s="1081"/>
      <c r="I37" s="1082"/>
      <c r="J37" s="1081"/>
      <c r="K37" s="453"/>
      <c r="L37" s="1"/>
      <c r="M37" s="1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42" t="s">
        <v>58</v>
      </c>
      <c r="B38" s="43"/>
      <c r="C38" s="44"/>
      <c r="D38" s="45"/>
      <c r="E38" s="46"/>
      <c r="F38" s="47"/>
      <c r="G38" s="45"/>
      <c r="H38" s="48"/>
      <c r="I38" s="452"/>
      <c r="J38" s="48"/>
      <c r="K38" s="459"/>
      <c r="L38" s="1"/>
      <c r="M38" s="1"/>
      <c r="N38" s="22"/>
      <c r="O38" s="1"/>
      <c r="P38" s="1"/>
      <c r="Q38" s="1"/>
      <c r="R38" s="1"/>
      <c r="S38" s="1"/>
      <c r="T38" s="1"/>
      <c r="U38" s="1"/>
      <c r="V38" s="1"/>
      <c r="W38" s="1"/>
      <c r="X38" s="167">
        <v>0</v>
      </c>
      <c r="Y38" s="19">
        <v>0</v>
      </c>
    </row>
    <row r="39" spans="1:25" x14ac:dyDescent="0.25">
      <c r="A39" s="49" t="s">
        <v>59</v>
      </c>
      <c r="B39" s="50"/>
      <c r="C39" s="259"/>
      <c r="D39" s="260"/>
      <c r="E39" s="261"/>
      <c r="F39" s="262"/>
      <c r="G39" s="260"/>
      <c r="H39" s="263"/>
      <c r="I39" s="263"/>
      <c r="J39" s="263"/>
      <c r="K39" s="451" t="s">
        <v>20</v>
      </c>
      <c r="L39" s="1"/>
      <c r="M39" s="1"/>
      <c r="N39" s="22"/>
      <c r="O39" s="1"/>
      <c r="P39" s="1"/>
      <c r="Q39" s="1"/>
      <c r="R39" s="1"/>
      <c r="S39" s="1"/>
      <c r="T39" s="1"/>
      <c r="U39" s="1"/>
      <c r="V39" s="1"/>
      <c r="W39" s="1"/>
      <c r="X39" s="167">
        <v>0</v>
      </c>
      <c r="Y39" s="19">
        <v>0</v>
      </c>
    </row>
    <row r="40" spans="1:25" x14ac:dyDescent="0.25">
      <c r="A40" s="1112" t="s">
        <v>60</v>
      </c>
      <c r="B40" s="1116"/>
      <c r="C40" s="226"/>
      <c r="D40" s="226"/>
      <c r="E40" s="227"/>
      <c r="F40" s="229"/>
      <c r="G40" s="264"/>
      <c r="H40" s="265"/>
      <c r="I40" s="265"/>
      <c r="J40" s="265"/>
      <c r="K40" s="451" t="s">
        <v>20</v>
      </c>
      <c r="L40" s="1"/>
      <c r="M40" s="1"/>
      <c r="N40" s="22"/>
      <c r="O40" s="1"/>
      <c r="P40" s="1"/>
      <c r="Q40" s="1"/>
      <c r="R40" s="1"/>
      <c r="S40" s="1"/>
      <c r="T40" s="1"/>
      <c r="U40" s="1"/>
      <c r="V40" s="1"/>
      <c r="W40" s="1"/>
      <c r="X40" s="167">
        <v>0</v>
      </c>
      <c r="Y40" s="19">
        <v>0</v>
      </c>
    </row>
    <row r="41" spans="1:25" x14ac:dyDescent="0.25">
      <c r="A41" s="1114" t="s">
        <v>61</v>
      </c>
      <c r="B41" s="1115"/>
      <c r="C41" s="220"/>
      <c r="D41" s="266"/>
      <c r="E41" s="221"/>
      <c r="F41" s="223"/>
      <c r="G41" s="266"/>
      <c r="H41" s="267"/>
      <c r="I41" s="267"/>
      <c r="J41" s="267"/>
      <c r="K41" s="451" t="s">
        <v>20</v>
      </c>
      <c r="L41" s="1"/>
      <c r="M41" s="1"/>
      <c r="N41" s="22"/>
      <c r="O41" s="1"/>
      <c r="P41" s="1"/>
      <c r="Q41" s="1"/>
      <c r="R41" s="1"/>
      <c r="S41" s="1"/>
      <c r="T41" s="1"/>
      <c r="U41" s="1"/>
      <c r="V41" s="1"/>
      <c r="W41" s="1"/>
      <c r="X41" s="167">
        <v>0</v>
      </c>
      <c r="Y41" s="19">
        <v>0</v>
      </c>
    </row>
    <row r="42" spans="1:25" x14ac:dyDescent="0.25">
      <c r="A42" s="51" t="s">
        <v>62</v>
      </c>
      <c r="B42" s="52"/>
      <c r="C42" s="268"/>
      <c r="D42" s="269"/>
      <c r="E42" s="270"/>
      <c r="F42" s="271"/>
      <c r="G42" s="269"/>
      <c r="H42" s="272"/>
      <c r="I42" s="272"/>
      <c r="J42" s="272"/>
      <c r="K42" s="459"/>
      <c r="L42" s="1"/>
      <c r="M42" s="1"/>
      <c r="N42" s="22"/>
      <c r="O42" s="1"/>
      <c r="P42" s="1"/>
      <c r="Q42" s="1"/>
      <c r="R42" s="1"/>
      <c r="S42" s="1"/>
      <c r="T42" s="1"/>
      <c r="U42" s="1"/>
      <c r="V42" s="1"/>
      <c r="W42" s="1"/>
      <c r="X42" s="167">
        <v>0</v>
      </c>
      <c r="Y42" s="19">
        <v>0</v>
      </c>
    </row>
    <row r="43" spans="1:25" x14ac:dyDescent="0.25">
      <c r="A43" s="1117" t="s">
        <v>63</v>
      </c>
      <c r="B43" s="1118"/>
      <c r="C43" s="202"/>
      <c r="D43" s="273"/>
      <c r="E43" s="203"/>
      <c r="F43" s="205"/>
      <c r="G43" s="273"/>
      <c r="H43" s="274"/>
      <c r="I43" s="274"/>
      <c r="J43" s="274"/>
      <c r="K43" s="451" t="s">
        <v>20</v>
      </c>
      <c r="L43" s="1"/>
      <c r="M43" s="1"/>
      <c r="N43" s="22"/>
      <c r="O43" s="1"/>
      <c r="P43" s="1"/>
      <c r="Q43" s="1"/>
      <c r="R43" s="1"/>
      <c r="S43" s="1"/>
      <c r="T43" s="1"/>
      <c r="U43" s="1"/>
      <c r="V43" s="1"/>
      <c r="W43" s="1"/>
      <c r="X43" s="167">
        <v>0</v>
      </c>
      <c r="Y43" s="19">
        <v>0</v>
      </c>
    </row>
    <row r="44" spans="1:25" x14ac:dyDescent="0.25">
      <c r="A44" s="480" t="s">
        <v>64</v>
      </c>
      <c r="B44" s="481"/>
      <c r="C44" s="475"/>
      <c r="D44" s="476"/>
      <c r="E44" s="477"/>
      <c r="F44" s="478"/>
      <c r="G44" s="476"/>
      <c r="H44" s="479"/>
      <c r="I44" s="479"/>
      <c r="J44" s="479"/>
      <c r="K44" s="459"/>
      <c r="L44" s="1"/>
      <c r="M44" s="1"/>
      <c r="N44" s="22"/>
      <c r="O44" s="1"/>
      <c r="P44" s="1"/>
      <c r="Q44" s="1"/>
      <c r="R44" s="1"/>
      <c r="S44" s="1"/>
      <c r="T44" s="1"/>
      <c r="U44" s="1"/>
      <c r="V44" s="1"/>
      <c r="W44" s="1"/>
      <c r="X44" s="167">
        <v>0</v>
      </c>
      <c r="Y44" s="19">
        <v>0</v>
      </c>
    </row>
    <row r="45" spans="1:25" x14ac:dyDescent="0.25">
      <c r="A45" s="1112" t="s">
        <v>65</v>
      </c>
      <c r="B45" s="1116"/>
      <c r="C45" s="226"/>
      <c r="D45" s="264"/>
      <c r="E45" s="227"/>
      <c r="F45" s="229"/>
      <c r="G45" s="264"/>
      <c r="H45" s="265"/>
      <c r="I45" s="265"/>
      <c r="J45" s="265"/>
      <c r="K45" s="451" t="s">
        <v>20</v>
      </c>
      <c r="L45" s="1"/>
      <c r="M45" s="1"/>
      <c r="N45" s="22"/>
      <c r="O45" s="1"/>
      <c r="P45" s="1"/>
      <c r="Q45" s="1"/>
      <c r="R45" s="1"/>
      <c r="S45" s="1"/>
      <c r="T45" s="1"/>
      <c r="U45" s="1"/>
      <c r="V45" s="1"/>
      <c r="W45" s="1"/>
      <c r="X45" s="167">
        <v>0</v>
      </c>
      <c r="Y45" s="19">
        <v>0</v>
      </c>
    </row>
    <row r="46" spans="1:25" x14ac:dyDescent="0.25">
      <c r="A46" s="1127" t="s">
        <v>66</v>
      </c>
      <c r="B46" s="1128"/>
      <c r="C46" s="214"/>
      <c r="D46" s="275"/>
      <c r="E46" s="215"/>
      <c r="F46" s="217"/>
      <c r="G46" s="275"/>
      <c r="H46" s="276"/>
      <c r="I46" s="276"/>
      <c r="J46" s="276"/>
      <c r="K46" s="451" t="s">
        <v>20</v>
      </c>
      <c r="L46" s="1"/>
      <c r="M46" s="1"/>
      <c r="N46" s="22"/>
      <c r="O46" s="1"/>
      <c r="P46" s="1"/>
      <c r="Q46" s="1"/>
      <c r="R46" s="1"/>
      <c r="S46" s="1"/>
      <c r="T46" s="1"/>
      <c r="U46" s="1"/>
      <c r="V46" s="1"/>
      <c r="W46" s="1"/>
      <c r="X46" s="167">
        <v>0</v>
      </c>
      <c r="Y46" s="19">
        <v>0</v>
      </c>
    </row>
    <row r="47" spans="1:25" x14ac:dyDescent="0.25">
      <c r="A47" s="1127" t="s">
        <v>67</v>
      </c>
      <c r="B47" s="1128"/>
      <c r="C47" s="214"/>
      <c r="D47" s="275"/>
      <c r="E47" s="215"/>
      <c r="F47" s="217"/>
      <c r="G47" s="275"/>
      <c r="H47" s="276"/>
      <c r="I47" s="276"/>
      <c r="J47" s="276"/>
      <c r="K47" s="451" t="s">
        <v>20</v>
      </c>
      <c r="L47" s="1"/>
      <c r="M47" s="1"/>
      <c r="N47" s="22"/>
      <c r="O47" s="1"/>
      <c r="P47" s="1"/>
      <c r="Q47" s="1"/>
      <c r="R47" s="1"/>
      <c r="S47" s="1"/>
      <c r="T47" s="1"/>
      <c r="U47" s="1"/>
      <c r="V47" s="1"/>
      <c r="W47" s="1"/>
      <c r="X47" s="167">
        <v>0</v>
      </c>
      <c r="Y47" s="19">
        <v>0</v>
      </c>
    </row>
    <row r="48" spans="1:25" x14ac:dyDescent="0.25">
      <c r="A48" s="1127" t="s">
        <v>68</v>
      </c>
      <c r="B48" s="1128"/>
      <c r="C48" s="253"/>
      <c r="D48" s="277"/>
      <c r="E48" s="254"/>
      <c r="F48" s="256"/>
      <c r="G48" s="277"/>
      <c r="H48" s="278"/>
      <c r="I48" s="278"/>
      <c r="J48" s="278"/>
      <c r="K48" s="451" t="s">
        <v>20</v>
      </c>
      <c r="L48" s="1"/>
      <c r="M48" s="1"/>
      <c r="N48" s="22"/>
      <c r="O48" s="1"/>
      <c r="P48" s="1"/>
      <c r="Q48" s="1"/>
      <c r="R48" s="1"/>
      <c r="S48" s="1"/>
      <c r="T48" s="1"/>
      <c r="U48" s="1"/>
      <c r="V48" s="1"/>
      <c r="W48" s="1"/>
      <c r="X48" s="167">
        <v>0</v>
      </c>
      <c r="Y48" s="19">
        <v>0</v>
      </c>
    </row>
    <row r="49" spans="1:26" x14ac:dyDescent="0.25">
      <c r="A49" s="1136" t="s">
        <v>69</v>
      </c>
      <c r="B49" s="1137"/>
      <c r="C49" s="279"/>
      <c r="D49" s="280"/>
      <c r="E49" s="281"/>
      <c r="F49" s="282"/>
      <c r="G49" s="280"/>
      <c r="H49" s="283"/>
      <c r="I49" s="283"/>
      <c r="J49" s="283"/>
      <c r="K49" s="451" t="s">
        <v>20</v>
      </c>
      <c r="L49" s="1"/>
      <c r="M49" s="1"/>
      <c r="N49" s="22"/>
      <c r="O49" s="1"/>
      <c r="P49" s="1"/>
      <c r="Q49" s="1"/>
      <c r="R49" s="1"/>
      <c r="S49" s="1"/>
      <c r="T49" s="1"/>
      <c r="U49" s="1"/>
      <c r="V49" s="1"/>
      <c r="W49" s="1"/>
      <c r="X49" s="167">
        <v>0</v>
      </c>
      <c r="Y49" s="19">
        <v>0</v>
      </c>
      <c r="Z49" s="1"/>
    </row>
    <row r="50" spans="1:26" x14ac:dyDescent="0.25">
      <c r="A50" s="53" t="s">
        <v>70</v>
      </c>
      <c r="B50" s="1"/>
      <c r="C50" s="1"/>
      <c r="D50" s="1"/>
      <c r="E50" s="1"/>
      <c r="F50" s="1"/>
      <c r="G50" s="1"/>
      <c r="H50" s="1"/>
      <c r="I50" s="1"/>
      <c r="J50" s="1"/>
      <c r="K50" s="45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45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1042"/>
      <c r="B52" s="1043"/>
      <c r="C52" s="500" t="s">
        <v>14</v>
      </c>
      <c r="D52" s="504" t="s">
        <v>15</v>
      </c>
      <c r="E52" s="499" t="s">
        <v>16</v>
      </c>
      <c r="F52" s="41" t="s">
        <v>17</v>
      </c>
      <c r="G52" s="500" t="s">
        <v>18</v>
      </c>
      <c r="H52" s="1077"/>
      <c r="I52" s="1082"/>
      <c r="J52" s="1077"/>
      <c r="K52" s="45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042" t="s">
        <v>71</v>
      </c>
      <c r="B53" s="1043"/>
      <c r="C53" s="284"/>
      <c r="D53" s="285"/>
      <c r="E53" s="286"/>
      <c r="F53" s="240"/>
      <c r="G53" s="285"/>
      <c r="H53" s="287"/>
      <c r="I53" s="449"/>
      <c r="J53" s="287"/>
      <c r="K53" s="451" t="s">
        <v>20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67">
        <v>0</v>
      </c>
      <c r="Y53" s="19">
        <v>0</v>
      </c>
      <c r="Z53" s="1"/>
    </row>
    <row r="54" spans="1:26" x14ac:dyDescent="0.25">
      <c r="A54" s="7" t="s">
        <v>72</v>
      </c>
      <c r="B54" s="1"/>
      <c r="C54" s="1"/>
      <c r="D54" s="1"/>
      <c r="E54" s="1"/>
      <c r="F54" s="1"/>
      <c r="G54" s="1"/>
      <c r="H54" s="1"/>
      <c r="I54" s="1"/>
      <c r="J54" s="1"/>
      <c r="K54" s="45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45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1042"/>
      <c r="B56" s="1043"/>
      <c r="C56" s="500" t="s">
        <v>14</v>
      </c>
      <c r="D56" s="504" t="s">
        <v>15</v>
      </c>
      <c r="E56" s="437" t="s">
        <v>16</v>
      </c>
      <c r="F56" s="11" t="s">
        <v>17</v>
      </c>
      <c r="G56" s="501" t="s">
        <v>18</v>
      </c>
      <c r="H56" s="1081"/>
      <c r="I56" s="1082"/>
      <c r="J56" s="1077"/>
      <c r="K56" s="45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54" t="s">
        <v>74</v>
      </c>
      <c r="B57" s="55"/>
      <c r="C57" s="208"/>
      <c r="D57" s="209"/>
      <c r="E57" s="440"/>
      <c r="F57" s="271"/>
      <c r="G57" s="441"/>
      <c r="H57" s="433"/>
      <c r="I57" s="450"/>
      <c r="J57" s="288"/>
      <c r="K57" s="451" t="s">
        <v>20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67">
        <v>0</v>
      </c>
      <c r="Y57" s="19"/>
      <c r="Z57" s="1"/>
    </row>
    <row r="58" spans="1:26" x14ac:dyDescent="0.25">
      <c r="A58" s="56" t="s">
        <v>75</v>
      </c>
      <c r="B58" s="57"/>
      <c r="C58" s="214"/>
      <c r="D58" s="215"/>
      <c r="E58" s="442"/>
      <c r="F58" s="439"/>
      <c r="G58" s="443"/>
      <c r="H58" s="434"/>
      <c r="I58" s="289"/>
      <c r="J58" s="289"/>
      <c r="K58" s="451" t="s">
        <v>20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67">
        <v>0</v>
      </c>
      <c r="Y58" s="19"/>
      <c r="Z58" s="1"/>
    </row>
    <row r="59" spans="1:26" x14ac:dyDescent="0.25">
      <c r="A59" s="473" t="s">
        <v>76</v>
      </c>
      <c r="B59" s="474"/>
      <c r="C59" s="208"/>
      <c r="D59" s="209"/>
      <c r="E59" s="442"/>
      <c r="F59" s="439"/>
      <c r="G59" s="443"/>
      <c r="H59" s="435"/>
      <c r="I59" s="290"/>
      <c r="J59" s="290"/>
      <c r="K59" s="45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67"/>
      <c r="Y59" s="19"/>
      <c r="Z59" s="1"/>
    </row>
    <row r="60" spans="1:26" x14ac:dyDescent="0.25">
      <c r="A60" s="58" t="s">
        <v>77</v>
      </c>
      <c r="B60" s="59"/>
      <c r="C60" s="214"/>
      <c r="D60" s="275"/>
      <c r="E60" s="444"/>
      <c r="F60" s="438"/>
      <c r="G60" s="445"/>
      <c r="H60" s="435"/>
      <c r="I60" s="290"/>
      <c r="J60" s="290"/>
      <c r="K60" s="451" t="s">
        <v>20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67">
        <v>0</v>
      </c>
      <c r="Y60" s="19"/>
      <c r="Z60" s="1"/>
    </row>
    <row r="61" spans="1:26" x14ac:dyDescent="0.25">
      <c r="A61" s="60" t="s">
        <v>78</v>
      </c>
      <c r="B61" s="61"/>
      <c r="C61" s="214"/>
      <c r="D61" s="215"/>
      <c r="E61" s="442"/>
      <c r="F61" s="439"/>
      <c r="G61" s="443"/>
      <c r="H61" s="434"/>
      <c r="I61" s="289"/>
      <c r="J61" s="289"/>
      <c r="K61" s="451" t="s">
        <v>20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67">
        <v>0</v>
      </c>
      <c r="Y61" s="19"/>
      <c r="Z61" s="1"/>
    </row>
    <row r="62" spans="1:26" x14ac:dyDescent="0.25">
      <c r="A62" s="62" t="s">
        <v>79</v>
      </c>
      <c r="B62" s="63"/>
      <c r="C62" s="220"/>
      <c r="D62" s="221"/>
      <c r="E62" s="446"/>
      <c r="F62" s="447"/>
      <c r="G62" s="448"/>
      <c r="H62" s="436"/>
      <c r="I62" s="291"/>
      <c r="J62" s="291"/>
      <c r="K62" s="451" t="s">
        <v>20</v>
      </c>
      <c r="L62" s="64"/>
      <c r="M62" s="64"/>
      <c r="N62" s="1"/>
      <c r="O62" s="1"/>
      <c r="P62" s="1"/>
      <c r="Q62" s="1"/>
      <c r="R62" s="1"/>
      <c r="S62" s="1"/>
      <c r="T62" s="1"/>
      <c r="U62" s="1"/>
      <c r="V62" s="1"/>
      <c r="W62" s="1"/>
      <c r="X62" s="167">
        <v>0</v>
      </c>
      <c r="Y62" s="19"/>
      <c r="Z62" s="1"/>
    </row>
    <row r="63" spans="1:26" x14ac:dyDescent="0.25">
      <c r="A63" s="65" t="s">
        <v>80</v>
      </c>
      <c r="B63" s="468"/>
      <c r="C63" s="209"/>
      <c r="D63" s="209"/>
      <c r="E63" s="465"/>
      <c r="F63" s="465"/>
      <c r="G63" s="465"/>
      <c r="H63" s="469"/>
      <c r="I63" s="469"/>
      <c r="J63" s="469"/>
      <c r="K63" s="451"/>
      <c r="L63" s="64"/>
      <c r="M63" s="64"/>
      <c r="N63" s="1"/>
      <c r="O63" s="1"/>
      <c r="P63" s="1"/>
      <c r="Q63" s="1"/>
      <c r="R63" s="1"/>
      <c r="S63" s="1"/>
      <c r="T63" s="1"/>
      <c r="U63" s="1"/>
      <c r="V63" s="1"/>
      <c r="W63" s="1"/>
      <c r="X63" s="470"/>
      <c r="Y63" s="1"/>
      <c r="Z63" s="4"/>
    </row>
    <row r="64" spans="1:26" x14ac:dyDescent="0.25">
      <c r="A64" s="65" t="s">
        <v>81</v>
      </c>
      <c r="B64" s="20"/>
      <c r="C64" s="20"/>
      <c r="D64" s="1"/>
      <c r="E64" s="1"/>
      <c r="F64" s="6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7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 s="1"/>
      <c r="S65" s="1"/>
      <c r="T65" s="1"/>
      <c r="U65" s="1"/>
      <c r="V65" s="1"/>
      <c r="W65" s="1"/>
      <c r="X65" s="1"/>
      <c r="Y65" s="1"/>
      <c r="Z65" s="4"/>
      <c r="AA65" s="171"/>
    </row>
    <row r="66" spans="1:27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 s="1"/>
      <c r="S66" s="1"/>
      <c r="T66" s="1"/>
      <c r="U66" s="1"/>
      <c r="V66" s="1"/>
      <c r="W66" s="1"/>
      <c r="X66" s="1"/>
      <c r="Y66" s="1"/>
      <c r="Z66" s="4"/>
      <c r="AA66" s="171"/>
    </row>
    <row r="67" spans="1:27" x14ac:dyDescent="0.25">
      <c r="A67" s="1134"/>
      <c r="B67" s="1135"/>
      <c r="C67" s="499" t="s">
        <v>14</v>
      </c>
      <c r="D67" s="67" t="s">
        <v>89</v>
      </c>
      <c r="E67" s="68" t="s">
        <v>14</v>
      </c>
      <c r="F67" s="69" t="s">
        <v>90</v>
      </c>
      <c r="G67" s="69" t="s">
        <v>91</v>
      </c>
      <c r="H67" s="70" t="s">
        <v>92</v>
      </c>
      <c r="I67" s="68" t="s">
        <v>14</v>
      </c>
      <c r="J67" s="69" t="s">
        <v>90</v>
      </c>
      <c r="K67" s="69" t="s">
        <v>91</v>
      </c>
      <c r="L67" s="70" t="s">
        <v>92</v>
      </c>
      <c r="M67" s="1081"/>
      <c r="N67" s="1081"/>
      <c r="O67" s="1043"/>
      <c r="P67" s="1077"/>
      <c r="Q67" s="1077"/>
      <c r="R67" s="1"/>
      <c r="S67" s="1"/>
      <c r="T67" s="1"/>
      <c r="U67" s="1"/>
      <c r="V67" s="1"/>
      <c r="W67" s="1"/>
      <c r="X67" s="1"/>
      <c r="Y67" s="1"/>
      <c r="Z67" s="4"/>
      <c r="AA67" s="171"/>
    </row>
    <row r="68" spans="1:27" x14ac:dyDescent="0.25">
      <c r="A68" s="71" t="s">
        <v>93</v>
      </c>
      <c r="B68" s="72" t="s">
        <v>94</v>
      </c>
      <c r="C68" s="292"/>
      <c r="D68" s="251"/>
      <c r="E68" s="249"/>
      <c r="F68" s="250"/>
      <c r="G68" s="250"/>
      <c r="H68" s="250"/>
      <c r="I68" s="293"/>
      <c r="J68" s="294"/>
      <c r="K68" s="294"/>
      <c r="L68" s="294"/>
      <c r="M68" s="247"/>
      <c r="N68" s="247"/>
      <c r="O68" s="247"/>
      <c r="P68" s="247"/>
      <c r="Q68" s="247"/>
      <c r="R68" s="462"/>
      <c r="S68" s="17"/>
      <c r="T68" s="1"/>
      <c r="U68" s="1"/>
      <c r="V68" s="1"/>
      <c r="W68" s="1"/>
      <c r="X68" s="1"/>
      <c r="Y68" s="167">
        <v>0</v>
      </c>
      <c r="Z68" s="4"/>
      <c r="AA68" s="171"/>
    </row>
    <row r="69" spans="1:27" x14ac:dyDescent="0.25">
      <c r="A69" s="73" t="s">
        <v>95</v>
      </c>
      <c r="B69" s="74" t="s">
        <v>96</v>
      </c>
      <c r="C69" s="295"/>
      <c r="D69" s="218"/>
      <c r="E69" s="216"/>
      <c r="F69" s="217"/>
      <c r="G69" s="217"/>
      <c r="H69" s="217"/>
      <c r="I69" s="293"/>
      <c r="J69" s="294"/>
      <c r="K69" s="296"/>
      <c r="L69" s="296"/>
      <c r="M69" s="214"/>
      <c r="N69" s="214"/>
      <c r="O69" s="214"/>
      <c r="P69" s="214"/>
      <c r="Q69" s="214"/>
      <c r="R69" s="462"/>
      <c r="S69" s="1"/>
      <c r="T69" s="1"/>
      <c r="U69" s="1"/>
      <c r="V69" s="1"/>
      <c r="W69" s="1"/>
      <c r="X69" s="1"/>
      <c r="Y69" s="167">
        <v>0</v>
      </c>
      <c r="Z69" s="4"/>
      <c r="AA69" s="171"/>
    </row>
    <row r="70" spans="1:27" x14ac:dyDescent="0.25">
      <c r="A70" s="73" t="s">
        <v>25</v>
      </c>
      <c r="B70" s="74" t="s">
        <v>97</v>
      </c>
      <c r="C70" s="295"/>
      <c r="D70" s="218"/>
      <c r="E70" s="216"/>
      <c r="F70" s="217"/>
      <c r="G70" s="217"/>
      <c r="H70" s="217"/>
      <c r="I70" s="293"/>
      <c r="J70" s="294"/>
      <c r="K70" s="296"/>
      <c r="L70" s="296"/>
      <c r="M70" s="214"/>
      <c r="N70" s="214"/>
      <c r="O70" s="214"/>
      <c r="P70" s="214"/>
      <c r="Q70" s="214"/>
      <c r="R70" s="462"/>
      <c r="S70" s="1"/>
      <c r="T70" s="1"/>
      <c r="U70" s="1"/>
      <c r="V70" s="1"/>
      <c r="W70" s="1"/>
      <c r="X70" s="1"/>
      <c r="Y70" s="167">
        <v>0</v>
      </c>
      <c r="Z70" s="4"/>
      <c r="AA70" s="171"/>
    </row>
    <row r="71" spans="1:27" x14ac:dyDescent="0.25">
      <c r="A71" s="73" t="s">
        <v>27</v>
      </c>
      <c r="B71" s="74" t="s">
        <v>98</v>
      </c>
      <c r="C71" s="295"/>
      <c r="D71" s="218"/>
      <c r="E71" s="216"/>
      <c r="F71" s="217"/>
      <c r="G71" s="217"/>
      <c r="H71" s="217"/>
      <c r="I71" s="297"/>
      <c r="J71" s="296"/>
      <c r="K71" s="296"/>
      <c r="L71" s="296"/>
      <c r="M71" s="214"/>
      <c r="N71" s="214"/>
      <c r="O71" s="214"/>
      <c r="P71" s="214"/>
      <c r="Q71" s="214"/>
      <c r="R71" s="462"/>
      <c r="S71" s="1"/>
      <c r="T71" s="1"/>
      <c r="U71" s="1"/>
      <c r="V71" s="1"/>
      <c r="W71" s="1"/>
      <c r="X71" s="1"/>
      <c r="Y71" s="167">
        <v>0</v>
      </c>
      <c r="Z71" s="4"/>
      <c r="AA71" s="171"/>
    </row>
    <row r="72" spans="1:27" x14ac:dyDescent="0.25">
      <c r="A72" s="73" t="s">
        <v>29</v>
      </c>
      <c r="B72" s="74" t="s">
        <v>99</v>
      </c>
      <c r="C72" s="295"/>
      <c r="D72" s="218"/>
      <c r="E72" s="216"/>
      <c r="F72" s="217"/>
      <c r="G72" s="217"/>
      <c r="H72" s="217"/>
      <c r="I72" s="297"/>
      <c r="J72" s="296"/>
      <c r="K72" s="296"/>
      <c r="L72" s="296"/>
      <c r="M72" s="214"/>
      <c r="N72" s="214"/>
      <c r="O72" s="214"/>
      <c r="P72" s="214"/>
      <c r="Q72" s="214"/>
      <c r="R72" s="462"/>
      <c r="S72" s="1"/>
      <c r="T72" s="1"/>
      <c r="U72" s="1"/>
      <c r="V72" s="1"/>
      <c r="W72" s="1"/>
      <c r="X72" s="1"/>
      <c r="Y72" s="167">
        <v>0</v>
      </c>
      <c r="Z72" s="4"/>
      <c r="AA72" s="171"/>
    </row>
    <row r="73" spans="1:27" x14ac:dyDescent="0.25">
      <c r="A73" s="73" t="s">
        <v>100</v>
      </c>
      <c r="B73" s="74" t="s">
        <v>101</v>
      </c>
      <c r="C73" s="295"/>
      <c r="D73" s="218"/>
      <c r="E73" s="216"/>
      <c r="F73" s="217"/>
      <c r="G73" s="217"/>
      <c r="H73" s="217"/>
      <c r="I73" s="297"/>
      <c r="J73" s="296"/>
      <c r="K73" s="296"/>
      <c r="L73" s="296"/>
      <c r="M73" s="214"/>
      <c r="N73" s="214"/>
      <c r="O73" s="214"/>
      <c r="P73" s="214"/>
      <c r="Q73" s="214"/>
      <c r="R73" s="462"/>
      <c r="S73" s="1"/>
      <c r="T73" s="1"/>
      <c r="U73" s="1"/>
      <c r="V73" s="1"/>
      <c r="W73" s="1"/>
      <c r="X73" s="1"/>
      <c r="Y73" s="167">
        <v>0</v>
      </c>
      <c r="Z73" s="4"/>
      <c r="AA73" s="171"/>
    </row>
    <row r="74" spans="1:27" x14ac:dyDescent="0.25">
      <c r="A74" s="73" t="s">
        <v>36</v>
      </c>
      <c r="B74" s="74" t="s">
        <v>102</v>
      </c>
      <c r="C74" s="295"/>
      <c r="D74" s="218"/>
      <c r="E74" s="216"/>
      <c r="F74" s="217"/>
      <c r="G74" s="217"/>
      <c r="H74" s="217"/>
      <c r="I74" s="297"/>
      <c r="J74" s="296"/>
      <c r="K74" s="296"/>
      <c r="L74" s="296"/>
      <c r="M74" s="214"/>
      <c r="N74" s="214"/>
      <c r="O74" s="214"/>
      <c r="P74" s="214"/>
      <c r="Q74" s="214"/>
      <c r="R74" s="462"/>
      <c r="S74" s="1"/>
      <c r="T74" s="1"/>
      <c r="U74" s="1"/>
      <c r="V74" s="1"/>
      <c r="W74" s="1"/>
      <c r="X74" s="1"/>
      <c r="Y74" s="167">
        <v>0</v>
      </c>
      <c r="Z74" s="4"/>
      <c r="AA74" s="171"/>
    </row>
    <row r="75" spans="1:27" x14ac:dyDescent="0.25">
      <c r="A75" s="73" t="s">
        <v>103</v>
      </c>
      <c r="B75" s="74" t="s">
        <v>104</v>
      </c>
      <c r="C75" s="295"/>
      <c r="D75" s="218"/>
      <c r="E75" s="216"/>
      <c r="F75" s="217"/>
      <c r="G75" s="217"/>
      <c r="H75" s="217"/>
      <c r="I75" s="297"/>
      <c r="J75" s="296"/>
      <c r="K75" s="296"/>
      <c r="L75" s="296"/>
      <c r="M75" s="214"/>
      <c r="N75" s="214"/>
      <c r="O75" s="214"/>
      <c r="P75" s="214"/>
      <c r="Q75" s="214"/>
      <c r="R75" s="462"/>
      <c r="S75" s="1"/>
      <c r="T75" s="1"/>
      <c r="U75" s="1"/>
      <c r="V75" s="1"/>
      <c r="W75" s="1"/>
      <c r="X75" s="1"/>
      <c r="Y75" s="167">
        <v>0</v>
      </c>
      <c r="Z75" s="4"/>
      <c r="AA75" s="171"/>
    </row>
    <row r="76" spans="1:27" x14ac:dyDescent="0.25">
      <c r="A76" s="73" t="s">
        <v>105</v>
      </c>
      <c r="B76" s="74" t="s">
        <v>106</v>
      </c>
      <c r="C76" s="295"/>
      <c r="D76" s="218"/>
      <c r="E76" s="216"/>
      <c r="F76" s="217"/>
      <c r="G76" s="217"/>
      <c r="H76" s="217"/>
      <c r="I76" s="297"/>
      <c r="J76" s="296"/>
      <c r="K76" s="296"/>
      <c r="L76" s="296"/>
      <c r="M76" s="214"/>
      <c r="N76" s="214"/>
      <c r="O76" s="214"/>
      <c r="P76" s="214"/>
      <c r="Q76" s="214"/>
      <c r="R76" s="462"/>
      <c r="S76" s="1"/>
      <c r="T76" s="1"/>
      <c r="U76" s="1"/>
      <c r="V76" s="1"/>
      <c r="W76" s="1"/>
      <c r="X76" s="1"/>
      <c r="Y76" s="167">
        <v>0</v>
      </c>
      <c r="Z76" s="4"/>
      <c r="AA76" s="171"/>
    </row>
    <row r="77" spans="1:27" x14ac:dyDescent="0.25">
      <c r="A77" s="73" t="s">
        <v>107</v>
      </c>
      <c r="B77" s="74" t="s">
        <v>108</v>
      </c>
      <c r="C77" s="295"/>
      <c r="D77" s="218"/>
      <c r="E77" s="216"/>
      <c r="F77" s="217"/>
      <c r="G77" s="217"/>
      <c r="H77" s="217"/>
      <c r="I77" s="297"/>
      <c r="J77" s="296"/>
      <c r="K77" s="296"/>
      <c r="L77" s="296"/>
      <c r="M77" s="214"/>
      <c r="N77" s="214"/>
      <c r="O77" s="214"/>
      <c r="P77" s="214"/>
      <c r="Q77" s="214"/>
      <c r="R77" s="462"/>
      <c r="S77" s="1"/>
      <c r="T77" s="1"/>
      <c r="U77" s="1"/>
      <c r="V77" s="1"/>
      <c r="W77" s="1"/>
      <c r="X77" s="1"/>
      <c r="Y77" s="167">
        <v>0</v>
      </c>
      <c r="Z77" s="4"/>
      <c r="AA77" s="171"/>
    </row>
    <row r="78" spans="1:27" x14ac:dyDescent="0.25">
      <c r="A78" s="73" t="s">
        <v>109</v>
      </c>
      <c r="B78" s="74" t="s">
        <v>110</v>
      </c>
      <c r="C78" s="295"/>
      <c r="D78" s="218"/>
      <c r="E78" s="216"/>
      <c r="F78" s="217"/>
      <c r="G78" s="217"/>
      <c r="H78" s="217"/>
      <c r="I78" s="297"/>
      <c r="J78" s="296"/>
      <c r="K78" s="296"/>
      <c r="L78" s="296"/>
      <c r="M78" s="214"/>
      <c r="N78" s="214"/>
      <c r="O78" s="214"/>
      <c r="P78" s="214"/>
      <c r="Q78" s="214"/>
      <c r="R78" s="462"/>
      <c r="S78" s="1"/>
      <c r="T78" s="1"/>
      <c r="U78" s="1"/>
      <c r="V78" s="1"/>
      <c r="W78" s="1"/>
      <c r="X78" s="1"/>
      <c r="Y78" s="167">
        <v>0</v>
      </c>
      <c r="Z78" s="4"/>
      <c r="AA78" s="171"/>
    </row>
    <row r="79" spans="1:27" x14ac:dyDescent="0.25">
      <c r="A79" s="73" t="s">
        <v>111</v>
      </c>
      <c r="B79" s="74" t="s">
        <v>112</v>
      </c>
      <c r="C79" s="295"/>
      <c r="D79" s="218"/>
      <c r="E79" s="216"/>
      <c r="F79" s="217"/>
      <c r="G79" s="217"/>
      <c r="H79" s="217"/>
      <c r="I79" s="297"/>
      <c r="J79" s="296"/>
      <c r="K79" s="296"/>
      <c r="L79" s="296"/>
      <c r="M79" s="214"/>
      <c r="N79" s="214"/>
      <c r="O79" s="214"/>
      <c r="P79" s="214"/>
      <c r="Q79" s="214"/>
      <c r="R79" s="462"/>
      <c r="S79" s="1"/>
      <c r="T79" s="1"/>
      <c r="U79" s="1"/>
      <c r="V79" s="1"/>
      <c r="W79" s="1"/>
      <c r="X79" s="1"/>
      <c r="Y79" s="167">
        <v>0</v>
      </c>
      <c r="Z79" s="4"/>
      <c r="AA79" s="171"/>
    </row>
    <row r="80" spans="1:27" x14ac:dyDescent="0.25">
      <c r="A80" s="73" t="s">
        <v>113</v>
      </c>
      <c r="B80" s="74" t="s">
        <v>114</v>
      </c>
      <c r="C80" s="295"/>
      <c r="D80" s="218"/>
      <c r="E80" s="216"/>
      <c r="F80" s="217"/>
      <c r="G80" s="217"/>
      <c r="H80" s="217"/>
      <c r="I80" s="297"/>
      <c r="J80" s="296"/>
      <c r="K80" s="296"/>
      <c r="L80" s="296"/>
      <c r="M80" s="214"/>
      <c r="N80" s="214"/>
      <c r="O80" s="214"/>
      <c r="P80" s="214"/>
      <c r="Q80" s="214"/>
      <c r="R80" s="462"/>
      <c r="S80" s="1"/>
      <c r="T80" s="1"/>
      <c r="U80" s="1"/>
      <c r="V80" s="1"/>
      <c r="W80" s="1"/>
      <c r="X80" s="1"/>
      <c r="Y80" s="167">
        <v>0</v>
      </c>
      <c r="Z80" s="4"/>
      <c r="AA80" s="171"/>
    </row>
    <row r="81" spans="1:27" x14ac:dyDescent="0.25">
      <c r="A81" s="73" t="s">
        <v>115</v>
      </c>
      <c r="B81" s="74" t="s">
        <v>116</v>
      </c>
      <c r="C81" s="295"/>
      <c r="D81" s="218"/>
      <c r="E81" s="216"/>
      <c r="F81" s="217"/>
      <c r="G81" s="217"/>
      <c r="H81" s="217"/>
      <c r="I81" s="297"/>
      <c r="J81" s="296"/>
      <c r="K81" s="296"/>
      <c r="L81" s="296"/>
      <c r="M81" s="214"/>
      <c r="N81" s="214"/>
      <c r="O81" s="214"/>
      <c r="P81" s="214"/>
      <c r="Q81" s="214"/>
      <c r="R81" s="462"/>
      <c r="S81" s="1"/>
      <c r="T81" s="1"/>
      <c r="U81" s="1"/>
      <c r="V81" s="1"/>
      <c r="W81" s="1"/>
      <c r="X81" s="1"/>
      <c r="Y81" s="167">
        <v>0</v>
      </c>
      <c r="Z81" s="4"/>
      <c r="AA81" s="171"/>
    </row>
    <row r="82" spans="1:27" x14ac:dyDescent="0.25">
      <c r="A82" s="464" t="s">
        <v>117</v>
      </c>
      <c r="B82" s="74" t="s">
        <v>118</v>
      </c>
      <c r="C82" s="295"/>
      <c r="D82" s="218"/>
      <c r="E82" s="216"/>
      <c r="F82" s="217"/>
      <c r="G82" s="217"/>
      <c r="H82" s="217"/>
      <c r="I82" s="297"/>
      <c r="J82" s="296"/>
      <c r="K82" s="296"/>
      <c r="L82" s="296"/>
      <c r="M82" s="214"/>
      <c r="N82" s="214"/>
      <c r="O82" s="214"/>
      <c r="P82" s="214"/>
      <c r="Q82" s="214"/>
      <c r="R82" s="462"/>
      <c r="S82" s="1"/>
      <c r="T82" s="1"/>
      <c r="U82" s="1"/>
      <c r="V82" s="1"/>
      <c r="W82" s="1"/>
      <c r="X82" s="1"/>
      <c r="Y82" s="167">
        <v>0</v>
      </c>
      <c r="Z82" s="4"/>
      <c r="AA82" s="171"/>
    </row>
    <row r="83" spans="1:27" x14ac:dyDescent="0.25">
      <c r="A83" s="75" t="s">
        <v>119</v>
      </c>
      <c r="B83" s="76" t="s">
        <v>120</v>
      </c>
      <c r="C83" s="298"/>
      <c r="D83" s="257"/>
      <c r="E83" s="255"/>
      <c r="F83" s="256"/>
      <c r="G83" s="256"/>
      <c r="H83" s="256"/>
      <c r="I83" s="299"/>
      <c r="J83" s="300"/>
      <c r="K83" s="300"/>
      <c r="L83" s="300"/>
      <c r="M83" s="253"/>
      <c r="N83" s="253"/>
      <c r="O83" s="253"/>
      <c r="P83" s="253"/>
      <c r="Q83" s="253"/>
      <c r="R83" s="462"/>
      <c r="S83" s="1"/>
      <c r="T83" s="1"/>
      <c r="U83" s="1"/>
      <c r="V83" s="1"/>
      <c r="W83" s="1"/>
      <c r="X83" s="1"/>
      <c r="Y83" s="167">
        <v>0</v>
      </c>
      <c r="Z83" s="4"/>
      <c r="AA83" s="171"/>
    </row>
    <row r="84" spans="1:27" x14ac:dyDescent="0.25">
      <c r="A84" s="75" t="s">
        <v>119</v>
      </c>
      <c r="B84" s="76" t="s">
        <v>121</v>
      </c>
      <c r="C84" s="298"/>
      <c r="D84" s="257"/>
      <c r="E84" s="255"/>
      <c r="F84" s="256"/>
      <c r="G84" s="256"/>
      <c r="H84" s="256"/>
      <c r="I84" s="299"/>
      <c r="J84" s="300"/>
      <c r="K84" s="300"/>
      <c r="L84" s="300"/>
      <c r="M84" s="253"/>
      <c r="N84" s="253"/>
      <c r="O84" s="253"/>
      <c r="P84" s="253"/>
      <c r="Q84" s="253"/>
      <c r="R84" s="462"/>
      <c r="S84" s="1"/>
      <c r="T84" s="1"/>
      <c r="U84" s="1"/>
      <c r="V84" s="1"/>
      <c r="W84" s="1"/>
      <c r="X84" s="1"/>
      <c r="Y84" s="167">
        <v>0</v>
      </c>
      <c r="Z84" s="4"/>
      <c r="AA84" s="171"/>
    </row>
    <row r="85" spans="1:27" x14ac:dyDescent="0.25">
      <c r="A85" s="1067" t="s">
        <v>122</v>
      </c>
      <c r="B85" s="1068"/>
      <c r="C85" s="301"/>
      <c r="D85" s="302"/>
      <c r="E85" s="204"/>
      <c r="F85" s="303"/>
      <c r="G85" s="303"/>
      <c r="H85" s="303"/>
      <c r="I85" s="304"/>
      <c r="J85" s="305"/>
      <c r="K85" s="305"/>
      <c r="L85" s="305"/>
      <c r="M85" s="306"/>
      <c r="N85" s="306"/>
      <c r="O85" s="306"/>
      <c r="P85" s="306"/>
      <c r="Q85" s="306"/>
      <c r="R85" s="462"/>
      <c r="S85" s="3"/>
      <c r="T85" s="3"/>
      <c r="U85" s="3"/>
      <c r="V85" s="3"/>
      <c r="W85" s="3"/>
      <c r="X85" s="3"/>
      <c r="Y85" s="167">
        <v>0</v>
      </c>
      <c r="Z85" s="3"/>
      <c r="AA85" s="170"/>
    </row>
    <row r="86" spans="1:27" x14ac:dyDescent="0.25">
      <c r="A86" s="65" t="s">
        <v>123</v>
      </c>
      <c r="B86" s="147"/>
      <c r="C86" s="209"/>
      <c r="D86" s="465"/>
      <c r="E86" s="209"/>
      <c r="F86" s="465"/>
      <c r="G86" s="465"/>
      <c r="H86" s="465"/>
      <c r="I86" s="209"/>
      <c r="J86" s="465"/>
      <c r="K86" s="465"/>
      <c r="L86" s="465"/>
      <c r="M86" s="465"/>
      <c r="N86" s="465"/>
      <c r="O86" s="465"/>
      <c r="P86" s="465"/>
      <c r="Q86" s="465"/>
      <c r="R86" s="466"/>
      <c r="S86" s="113"/>
      <c r="T86" s="113"/>
      <c r="U86" s="113"/>
      <c r="V86" s="113"/>
      <c r="W86" s="113"/>
      <c r="X86" s="113"/>
      <c r="Y86" s="467"/>
      <c r="Z86" s="113"/>
      <c r="AA86" s="113"/>
    </row>
    <row r="87" spans="1:27" x14ac:dyDescent="0.25">
      <c r="A87" s="112" t="s">
        <v>118</v>
      </c>
      <c r="B87" s="147"/>
      <c r="C87" s="209"/>
      <c r="D87" s="465"/>
      <c r="E87" s="209"/>
      <c r="F87" s="465"/>
      <c r="G87" s="465"/>
      <c r="H87" s="465"/>
      <c r="I87" s="209"/>
      <c r="J87" s="465"/>
      <c r="K87" s="465"/>
      <c r="L87" s="465"/>
      <c r="M87" s="465"/>
      <c r="N87" s="465"/>
      <c r="O87" s="465"/>
      <c r="P87" s="465"/>
      <c r="Q87" s="465"/>
      <c r="R87" s="466"/>
      <c r="S87" s="113"/>
      <c r="T87" s="113"/>
      <c r="U87" s="113"/>
      <c r="V87" s="113"/>
      <c r="W87" s="113"/>
      <c r="X87" s="113"/>
      <c r="Y87" s="467"/>
      <c r="Z87" s="113"/>
      <c r="AA87" s="113"/>
    </row>
    <row r="88" spans="1:27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 s="1"/>
      <c r="S88" s="1"/>
      <c r="T88" s="1"/>
      <c r="U88" s="1"/>
      <c r="V88" s="1"/>
      <c r="W88" s="1"/>
      <c r="X88" s="1"/>
      <c r="Y88" s="1"/>
      <c r="Z88" s="4"/>
      <c r="AA88" s="171"/>
    </row>
    <row r="89" spans="1:27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 s="1"/>
      <c r="S89" s="1"/>
      <c r="T89" s="1"/>
      <c r="U89" s="1"/>
      <c r="V89" s="1"/>
      <c r="W89" s="1"/>
      <c r="X89" s="1"/>
      <c r="Y89" s="1"/>
      <c r="Z89" s="4"/>
      <c r="AA89" s="171"/>
    </row>
    <row r="90" spans="1:27" x14ac:dyDescent="0.25">
      <c r="A90" s="1134"/>
      <c r="B90" s="1135"/>
      <c r="C90" s="499" t="s">
        <v>14</v>
      </c>
      <c r="D90" s="67" t="s">
        <v>89</v>
      </c>
      <c r="E90" s="68" t="s">
        <v>14</v>
      </c>
      <c r="F90" s="69" t="s">
        <v>90</v>
      </c>
      <c r="G90" s="69" t="s">
        <v>91</v>
      </c>
      <c r="H90" s="70" t="s">
        <v>92</v>
      </c>
      <c r="I90" s="68" t="s">
        <v>14</v>
      </c>
      <c r="J90" s="69" t="s">
        <v>90</v>
      </c>
      <c r="K90" s="69" t="s">
        <v>91</v>
      </c>
      <c r="L90" s="70" t="s">
        <v>92</v>
      </c>
      <c r="M90" s="1081"/>
      <c r="N90" s="1081"/>
      <c r="O90" s="1043"/>
      <c r="P90" s="1077"/>
      <c r="Q90" s="1077"/>
      <c r="R90" s="1"/>
      <c r="S90" s="1"/>
      <c r="T90" s="1"/>
      <c r="U90" s="1"/>
      <c r="V90" s="1"/>
      <c r="W90" s="1"/>
      <c r="X90" s="1"/>
      <c r="Y90" s="1"/>
      <c r="Z90" s="4"/>
      <c r="AA90" s="171"/>
    </row>
    <row r="91" spans="1:27" x14ac:dyDescent="0.25">
      <c r="A91" s="71" t="s">
        <v>124</v>
      </c>
      <c r="B91" s="72" t="s">
        <v>125</v>
      </c>
      <c r="C91" s="292"/>
      <c r="D91" s="251"/>
      <c r="E91" s="249"/>
      <c r="F91" s="250"/>
      <c r="G91" s="250"/>
      <c r="H91" s="250"/>
      <c r="I91" s="293"/>
      <c r="J91" s="294"/>
      <c r="K91" s="294"/>
      <c r="L91" s="294"/>
      <c r="M91" s="247"/>
      <c r="N91" s="247"/>
      <c r="O91" s="247"/>
      <c r="P91" s="247"/>
      <c r="Q91" s="247"/>
      <c r="R91" s="462"/>
      <c r="S91" s="17"/>
      <c r="T91" s="1"/>
      <c r="U91" s="1"/>
      <c r="V91" s="1"/>
      <c r="W91" s="1"/>
      <c r="X91" s="1"/>
      <c r="Y91" s="167">
        <v>0</v>
      </c>
      <c r="Z91" s="4"/>
      <c r="AA91" s="171"/>
    </row>
    <row r="92" spans="1:27" x14ac:dyDescent="0.25">
      <c r="A92" s="73" t="s">
        <v>126</v>
      </c>
      <c r="B92" s="74" t="s">
        <v>127</v>
      </c>
      <c r="C92" s="295"/>
      <c r="D92" s="218"/>
      <c r="E92" s="216"/>
      <c r="F92" s="217"/>
      <c r="G92" s="217"/>
      <c r="H92" s="217"/>
      <c r="I92" s="293"/>
      <c r="J92" s="294"/>
      <c r="K92" s="296"/>
      <c r="L92" s="296"/>
      <c r="M92" s="214"/>
      <c r="N92" s="214"/>
      <c r="O92" s="214"/>
      <c r="P92" s="214"/>
      <c r="Q92" s="214"/>
      <c r="R92" s="462"/>
      <c r="S92" s="1"/>
      <c r="T92" s="1"/>
      <c r="U92" s="1"/>
      <c r="V92" s="1"/>
      <c r="W92" s="1"/>
      <c r="X92" s="1"/>
      <c r="Y92" s="167">
        <v>0</v>
      </c>
      <c r="Z92" s="4"/>
      <c r="AA92" s="171"/>
    </row>
    <row r="93" spans="1:27" x14ac:dyDescent="0.25">
      <c r="A93" s="1067" t="s">
        <v>122</v>
      </c>
      <c r="B93" s="1068"/>
      <c r="C93" s="301"/>
      <c r="D93" s="302"/>
      <c r="E93" s="204"/>
      <c r="F93" s="303"/>
      <c r="G93" s="303"/>
      <c r="H93" s="303"/>
      <c r="I93" s="304"/>
      <c r="J93" s="305"/>
      <c r="K93" s="305"/>
      <c r="L93" s="305"/>
      <c r="M93" s="306"/>
      <c r="N93" s="306"/>
      <c r="O93" s="306"/>
      <c r="P93" s="306"/>
      <c r="Q93" s="306"/>
      <c r="R93" s="462"/>
      <c r="S93" s="3"/>
      <c r="T93" s="3"/>
      <c r="U93" s="3"/>
      <c r="V93" s="3"/>
      <c r="W93" s="3"/>
      <c r="X93" s="3"/>
      <c r="Y93" s="167">
        <v>0</v>
      </c>
      <c r="Z93" s="3"/>
      <c r="AA93" s="170"/>
    </row>
    <row r="94" spans="1:27" x14ac:dyDescent="0.25">
      <c r="A94" s="1129" t="s">
        <v>128</v>
      </c>
      <c r="B94" s="1129"/>
      <c r="C94" s="1129"/>
      <c r="D94" s="1129"/>
      <c r="E94" s="180"/>
      <c r="F94" s="1"/>
      <c r="G94" s="1"/>
      <c r="H94" s="1"/>
      <c r="I94" s="180" t="s">
        <v>20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78">
        <v>0</v>
      </c>
      <c r="Y94" s="177">
        <v>0</v>
      </c>
      <c r="Z94" s="1"/>
      <c r="AA94" s="1"/>
    </row>
    <row r="95" spans="1:27" ht="31.5" x14ac:dyDescent="0.25">
      <c r="A95" s="1067" t="s">
        <v>129</v>
      </c>
      <c r="B95" s="1068"/>
      <c r="C95" s="504" t="s">
        <v>14</v>
      </c>
      <c r="D95" s="504" t="s">
        <v>130</v>
      </c>
      <c r="E95" s="399" t="s">
        <v>131</v>
      </c>
      <c r="F95" s="400" t="s">
        <v>132</v>
      </c>
      <c r="G95" s="1"/>
      <c r="H95" s="1"/>
      <c r="I95" s="492" t="s">
        <v>133</v>
      </c>
      <c r="J95" s="49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3"/>
      <c r="X95" s="148"/>
      <c r="Y95" s="150"/>
      <c r="Z95" s="170"/>
      <c r="AA95" s="3"/>
    </row>
    <row r="96" spans="1:27" ht="15.75" x14ac:dyDescent="0.25">
      <c r="A96" s="1110" t="s">
        <v>134</v>
      </c>
      <c r="B96" s="79" t="s">
        <v>135</v>
      </c>
      <c r="C96" s="307"/>
      <c r="D96" s="308"/>
      <c r="E96" s="309"/>
      <c r="F96" s="310"/>
      <c r="G96" s="451" t="s">
        <v>20</v>
      </c>
      <c r="H96" s="1"/>
      <c r="I96" s="492" t="s">
        <v>136</v>
      </c>
      <c r="J96" s="49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77">
        <v>0</v>
      </c>
      <c r="Y96" s="177"/>
      <c r="Z96" s="1"/>
      <c r="AA96" s="1"/>
    </row>
    <row r="97" spans="1:26" x14ac:dyDescent="0.25">
      <c r="A97" s="1111"/>
      <c r="B97" s="62" t="s">
        <v>137</v>
      </c>
      <c r="C97" s="311"/>
      <c r="D97" s="312"/>
      <c r="E97" s="313"/>
      <c r="F97" s="314"/>
      <c r="G97" s="451" t="s">
        <v>20</v>
      </c>
      <c r="H97" s="1"/>
      <c r="I97" s="49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77">
        <v>0</v>
      </c>
      <c r="Y97" s="177"/>
      <c r="Z97" s="1"/>
    </row>
    <row r="98" spans="1:26" ht="15.75" x14ac:dyDescent="0.25">
      <c r="A98" s="1110" t="s">
        <v>138</v>
      </c>
      <c r="B98" s="54" t="s">
        <v>135</v>
      </c>
      <c r="C98" s="315"/>
      <c r="D98" s="316"/>
      <c r="E98" s="317"/>
      <c r="F98" s="318"/>
      <c r="G98" s="451" t="s">
        <v>20</v>
      </c>
      <c r="H98" s="1"/>
      <c r="I98" s="492" t="s">
        <v>139</v>
      </c>
      <c r="J98" s="49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77">
        <v>0</v>
      </c>
      <c r="Y98" s="178"/>
      <c r="Z98" s="1"/>
    </row>
    <row r="99" spans="1:26" ht="15.75" x14ac:dyDescent="0.25">
      <c r="A99" s="1111"/>
      <c r="B99" s="62" t="s">
        <v>137</v>
      </c>
      <c r="C99" s="311"/>
      <c r="D99" s="312"/>
      <c r="E99" s="313"/>
      <c r="F99" s="314"/>
      <c r="G99" s="451" t="s">
        <v>20</v>
      </c>
      <c r="H99" s="1"/>
      <c r="I99" s="492" t="s">
        <v>140</v>
      </c>
      <c r="J99" s="49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77">
        <v>0</v>
      </c>
      <c r="Y99" s="178"/>
      <c r="Z99" s="1"/>
    </row>
    <row r="100" spans="1:26" x14ac:dyDescent="0.25">
      <c r="A100" s="1096" t="s">
        <v>141</v>
      </c>
      <c r="B100" s="54" t="s">
        <v>142</v>
      </c>
      <c r="C100" s="315"/>
      <c r="D100" s="316"/>
      <c r="E100" s="317"/>
      <c r="F100" s="318"/>
      <c r="G100" s="451" t="s">
        <v>20</v>
      </c>
      <c r="H100" s="1"/>
      <c r="I100" s="7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77">
        <v>0</v>
      </c>
      <c r="Y100" s="178"/>
      <c r="Z100" s="1"/>
    </row>
    <row r="101" spans="1:26" x14ac:dyDescent="0.25">
      <c r="A101" s="1097"/>
      <c r="B101" s="62" t="s">
        <v>143</v>
      </c>
      <c r="C101" s="311"/>
      <c r="D101" s="312"/>
      <c r="E101" s="313"/>
      <c r="F101" s="314"/>
      <c r="G101" s="451" t="s">
        <v>20</v>
      </c>
      <c r="H101" s="1"/>
      <c r="I101" s="7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77">
        <v>0</v>
      </c>
      <c r="Y101" s="178"/>
      <c r="Z101" s="1"/>
    </row>
    <row r="102" spans="1:26" x14ac:dyDescent="0.25">
      <c r="A102" s="1094" t="s">
        <v>144</v>
      </c>
      <c r="B102" s="1095"/>
      <c r="C102" s="496"/>
      <c r="D102" s="319"/>
      <c r="E102" s="320"/>
      <c r="F102" s="321"/>
      <c r="G102" s="451" t="s">
        <v>20</v>
      </c>
      <c r="H102" s="1"/>
      <c r="I102" s="7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77">
        <v>0</v>
      </c>
      <c r="Y102" s="178"/>
      <c r="Z102" s="1"/>
    </row>
    <row r="103" spans="1:26" x14ac:dyDescent="0.25">
      <c r="A103" s="1093" t="s">
        <v>145</v>
      </c>
      <c r="B103" s="1093"/>
      <c r="C103" s="1093"/>
      <c r="D103" s="1093"/>
      <c r="E103" s="1"/>
      <c r="F103" s="1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49"/>
      <c r="Y103" s="148"/>
      <c r="Z103" s="1"/>
    </row>
    <row r="104" spans="1:26" ht="21" x14ac:dyDescent="0.25">
      <c r="A104" s="1067" t="s">
        <v>129</v>
      </c>
      <c r="B104" s="1068"/>
      <c r="C104" s="504" t="s">
        <v>14</v>
      </c>
      <c r="D104" s="399" t="s">
        <v>131</v>
      </c>
      <c r="E104" s="400" t="s">
        <v>132</v>
      </c>
      <c r="F104" s="505"/>
      <c r="G104" s="147"/>
      <c r="H104" s="1"/>
      <c r="I104" s="7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49"/>
      <c r="Y104" s="148"/>
      <c r="Z104" s="1"/>
    </row>
    <row r="105" spans="1:26" x14ac:dyDescent="0.25">
      <c r="A105" s="1112" t="s">
        <v>146</v>
      </c>
      <c r="B105" s="1113"/>
      <c r="C105" s="307">
        <v>0</v>
      </c>
      <c r="D105" s="309"/>
      <c r="E105" s="310"/>
      <c r="F105" s="457"/>
      <c r="G105" s="151"/>
      <c r="H105" s="4" t="s">
        <v>20</v>
      </c>
      <c r="I105" s="7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49"/>
      <c r="Y105" s="148"/>
      <c r="Z105" s="1"/>
    </row>
    <row r="106" spans="1:26" x14ac:dyDescent="0.25">
      <c r="A106" s="1108" t="s">
        <v>147</v>
      </c>
      <c r="B106" s="1109"/>
      <c r="C106" s="322">
        <v>0</v>
      </c>
      <c r="D106" s="323"/>
      <c r="E106" s="324"/>
      <c r="F106" s="457"/>
      <c r="G106" s="151"/>
      <c r="H106" s="4" t="s">
        <v>20</v>
      </c>
      <c r="I106" s="7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49"/>
      <c r="Y106" s="148"/>
      <c r="Z106" s="1"/>
    </row>
    <row r="107" spans="1:26" x14ac:dyDescent="0.25">
      <c r="A107" s="1096" t="s">
        <v>148</v>
      </c>
      <c r="B107" s="79" t="s">
        <v>149</v>
      </c>
      <c r="C107" s="307">
        <v>0</v>
      </c>
      <c r="D107" s="309"/>
      <c r="E107" s="310"/>
      <c r="F107" s="457"/>
      <c r="G107" s="151"/>
      <c r="H107" s="4" t="s">
        <v>20</v>
      </c>
      <c r="I107" s="7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49"/>
      <c r="Y107" s="148"/>
      <c r="Z107" s="173"/>
    </row>
    <row r="108" spans="1:26" x14ac:dyDescent="0.25">
      <c r="A108" s="1097"/>
      <c r="B108" s="62" t="s">
        <v>143</v>
      </c>
      <c r="C108" s="311">
        <v>0</v>
      </c>
      <c r="D108" s="313"/>
      <c r="E108" s="314"/>
      <c r="F108" s="457"/>
      <c r="G108" s="151"/>
      <c r="H108" s="4" t="s">
        <v>20</v>
      </c>
      <c r="I108" s="7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49"/>
      <c r="Y108" s="149"/>
      <c r="Z108" s="173"/>
    </row>
    <row r="109" spans="1:26" x14ac:dyDescent="0.25">
      <c r="A109" s="1093" t="s">
        <v>150</v>
      </c>
      <c r="B109" s="1093"/>
      <c r="C109" s="1093"/>
      <c r="D109" s="1093"/>
      <c r="E109" s="1"/>
      <c r="F109" s="1"/>
      <c r="G109" s="1"/>
      <c r="H109" s="1"/>
      <c r="I109" s="1"/>
      <c r="J109" s="1"/>
      <c r="K109" s="11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49"/>
      <c r="Y109" s="149"/>
      <c r="Z109" s="1"/>
    </row>
    <row r="110" spans="1:26" ht="31.5" x14ac:dyDescent="0.25">
      <c r="A110" s="1104" t="s">
        <v>151</v>
      </c>
      <c r="B110" s="1104"/>
      <c r="C110" s="502" t="s">
        <v>14</v>
      </c>
      <c r="D110" s="502" t="s">
        <v>130</v>
      </c>
      <c r="E110" s="11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49"/>
      <c r="Y110" s="149"/>
      <c r="Z110" s="1"/>
    </row>
    <row r="111" spans="1:26" x14ac:dyDescent="0.25">
      <c r="A111" s="1102" t="s">
        <v>152</v>
      </c>
      <c r="B111" s="1103"/>
      <c r="C111" s="325"/>
      <c r="D111" s="326"/>
      <c r="E111" s="451" t="s">
        <v>20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52">
        <v>0</v>
      </c>
      <c r="S111" s="1"/>
      <c r="T111" s="1"/>
      <c r="U111" s="1"/>
      <c r="V111" s="1"/>
      <c r="W111" s="1"/>
      <c r="X111" s="177">
        <v>0</v>
      </c>
      <c r="Y111" s="177"/>
      <c r="Z111" s="1"/>
    </row>
    <row r="112" spans="1:26" x14ac:dyDescent="0.25">
      <c r="A112" s="1078" t="s">
        <v>153</v>
      </c>
      <c r="B112" s="1079"/>
      <c r="C112" s="327"/>
      <c r="D112" s="328"/>
      <c r="E112" s="451" t="s">
        <v>20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52">
        <v>0</v>
      </c>
      <c r="S112" s="1"/>
      <c r="T112" s="1"/>
      <c r="U112" s="1"/>
      <c r="V112" s="1"/>
      <c r="W112" s="1"/>
      <c r="X112" s="177">
        <v>0</v>
      </c>
      <c r="Y112" s="178"/>
      <c r="Z112" s="1"/>
    </row>
    <row r="113" spans="1:25" x14ac:dyDescent="0.25">
      <c r="A113" s="77" t="s">
        <v>154</v>
      </c>
      <c r="B113" s="20"/>
      <c r="C113" s="20"/>
      <c r="D113" s="20"/>
      <c r="E113" s="1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" x14ac:dyDescent="0.25">
      <c r="A115" s="1042"/>
      <c r="B115" s="1043"/>
      <c r="C115" s="504" t="s">
        <v>14</v>
      </c>
      <c r="D115" s="401" t="s">
        <v>156</v>
      </c>
      <c r="E115" s="402" t="s">
        <v>157</v>
      </c>
      <c r="F115" s="499" t="s">
        <v>16</v>
      </c>
      <c r="G115" s="41" t="s">
        <v>17</v>
      </c>
      <c r="H115" s="500" t="s">
        <v>18</v>
      </c>
      <c r="I115" s="1081"/>
      <c r="J115" s="1082"/>
      <c r="K115" s="107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063" t="s">
        <v>158</v>
      </c>
      <c r="B116" s="81" t="s">
        <v>159</v>
      </c>
      <c r="C116" s="259"/>
      <c r="D116" s="329"/>
      <c r="E116" s="403"/>
      <c r="F116" s="261"/>
      <c r="G116" s="330"/>
      <c r="H116" s="260"/>
      <c r="I116" s="260"/>
      <c r="J116" s="331"/>
      <c r="K116" s="260"/>
      <c r="L116" s="451" t="s">
        <v>20</v>
      </c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79">
        <v>0</v>
      </c>
      <c r="Y116" s="181">
        <v>0</v>
      </c>
    </row>
    <row r="117" spans="1:25" x14ac:dyDescent="0.25">
      <c r="A117" s="1084"/>
      <c r="B117" s="82" t="s">
        <v>160</v>
      </c>
      <c r="C117" s="220"/>
      <c r="D117" s="404"/>
      <c r="E117" s="405"/>
      <c r="F117" s="221"/>
      <c r="G117" s="223"/>
      <c r="H117" s="266"/>
      <c r="I117" s="266"/>
      <c r="J117" s="220"/>
      <c r="K117" s="266"/>
      <c r="L117" s="451" t="s">
        <v>20</v>
      </c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79"/>
      <c r="Y117" s="181">
        <v>0</v>
      </c>
    </row>
    <row r="118" spans="1:25" x14ac:dyDescent="0.25">
      <c r="A118" s="1085"/>
      <c r="B118" s="83" t="s">
        <v>14</v>
      </c>
      <c r="C118" s="202"/>
      <c r="D118" s="320"/>
      <c r="E118" s="321"/>
      <c r="F118" s="203"/>
      <c r="G118" s="205"/>
      <c r="H118" s="273"/>
      <c r="I118" s="273"/>
      <c r="J118" s="202"/>
      <c r="K118" s="273"/>
      <c r="L118" s="451" t="s">
        <v>20</v>
      </c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79"/>
      <c r="Y118" s="181">
        <v>0</v>
      </c>
    </row>
    <row r="119" spans="1:25" x14ac:dyDescent="0.25">
      <c r="A119" s="84" t="s">
        <v>161</v>
      </c>
      <c r="B119" s="85"/>
      <c r="C119" s="332"/>
      <c r="D119" s="320"/>
      <c r="E119" s="321"/>
      <c r="F119" s="248"/>
      <c r="G119" s="250"/>
      <c r="H119" s="333"/>
      <c r="I119" s="333"/>
      <c r="J119" s="247"/>
      <c r="K119" s="333"/>
      <c r="L119" s="451" t="s">
        <v>20</v>
      </c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79"/>
      <c r="Y119" s="181">
        <v>0</v>
      </c>
    </row>
    <row r="120" spans="1:25" x14ac:dyDescent="0.25">
      <c r="A120" s="86" t="s">
        <v>162</v>
      </c>
      <c r="B120" s="87"/>
      <c r="C120" s="334"/>
      <c r="D120" s="407"/>
      <c r="E120" s="336"/>
      <c r="F120" s="254"/>
      <c r="G120" s="256"/>
      <c r="H120" s="277"/>
      <c r="I120" s="277"/>
      <c r="J120" s="253"/>
      <c r="K120" s="277"/>
      <c r="L120" s="451" t="s">
        <v>20</v>
      </c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79"/>
      <c r="Y120" s="181">
        <v>0</v>
      </c>
    </row>
    <row r="121" spans="1:25" x14ac:dyDescent="0.25">
      <c r="A121" s="1086" t="s">
        <v>163</v>
      </c>
      <c r="B121" s="1070"/>
      <c r="C121" s="301"/>
      <c r="D121" s="204"/>
      <c r="E121" s="206"/>
      <c r="F121" s="203"/>
      <c r="G121" s="205"/>
      <c r="H121" s="273"/>
      <c r="I121" s="273"/>
      <c r="J121" s="202"/>
      <c r="K121" s="273"/>
      <c r="L121" s="451" t="s">
        <v>20</v>
      </c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79">
        <v>0</v>
      </c>
      <c r="Y121" s="181">
        <v>0</v>
      </c>
    </row>
    <row r="122" spans="1:25" x14ac:dyDescent="0.25">
      <c r="A122" s="88" t="s">
        <v>164</v>
      </c>
      <c r="B122" s="89"/>
      <c r="C122" s="335"/>
      <c r="D122" s="406"/>
      <c r="E122" s="336"/>
      <c r="F122" s="209"/>
      <c r="G122" s="211"/>
      <c r="H122" s="337"/>
      <c r="I122" s="337"/>
      <c r="J122" s="208"/>
      <c r="K122" s="337"/>
      <c r="L122" s="451" t="s">
        <v>20</v>
      </c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79"/>
      <c r="Y122" s="181">
        <v>0</v>
      </c>
    </row>
    <row r="123" spans="1:25" x14ac:dyDescent="0.25">
      <c r="A123" s="1080" t="s">
        <v>165</v>
      </c>
      <c r="B123" s="90" t="s">
        <v>159</v>
      </c>
      <c r="C123" s="334"/>
      <c r="D123" s="228"/>
      <c r="E123" s="230"/>
      <c r="F123" s="227"/>
      <c r="G123" s="229"/>
      <c r="H123" s="264"/>
      <c r="I123" s="264"/>
      <c r="J123" s="226"/>
      <c r="K123" s="264"/>
      <c r="L123" s="451" t="s">
        <v>20</v>
      </c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79">
        <v>0</v>
      </c>
      <c r="Y123" s="181">
        <v>0</v>
      </c>
    </row>
    <row r="124" spans="1:25" x14ac:dyDescent="0.25">
      <c r="A124" s="1082"/>
      <c r="B124" s="82" t="s">
        <v>160</v>
      </c>
      <c r="C124" s="338"/>
      <c r="D124" s="404"/>
      <c r="E124" s="405"/>
      <c r="F124" s="221"/>
      <c r="G124" s="223"/>
      <c r="H124" s="266"/>
      <c r="I124" s="266"/>
      <c r="J124" s="220"/>
      <c r="K124" s="266"/>
      <c r="L124" s="451" t="s">
        <v>20</v>
      </c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79"/>
      <c r="Y124" s="181">
        <v>0</v>
      </c>
    </row>
    <row r="125" spans="1:25" x14ac:dyDescent="0.25">
      <c r="A125" s="1081"/>
      <c r="B125" s="83" t="s">
        <v>14</v>
      </c>
      <c r="C125" s="301"/>
      <c r="D125" s="320"/>
      <c r="E125" s="321"/>
      <c r="F125" s="203"/>
      <c r="G125" s="205"/>
      <c r="H125" s="273"/>
      <c r="I125" s="273"/>
      <c r="J125" s="202"/>
      <c r="K125" s="273"/>
      <c r="L125" s="451" t="s">
        <v>20</v>
      </c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79"/>
      <c r="Y125" s="181">
        <v>0</v>
      </c>
    </row>
    <row r="126" spans="1:25" x14ac:dyDescent="0.25">
      <c r="A126" s="1082" t="s">
        <v>166</v>
      </c>
      <c r="B126" s="91" t="s">
        <v>159</v>
      </c>
      <c r="C126" s="335"/>
      <c r="D126" s="249"/>
      <c r="E126" s="251"/>
      <c r="F126" s="248"/>
      <c r="G126" s="250"/>
      <c r="H126" s="333"/>
      <c r="I126" s="333"/>
      <c r="J126" s="208"/>
      <c r="K126" s="333"/>
      <c r="L126" s="451" t="s">
        <v>20</v>
      </c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79">
        <v>0</v>
      </c>
      <c r="Y126" s="181">
        <v>0</v>
      </c>
    </row>
    <row r="127" spans="1:25" x14ac:dyDescent="0.25">
      <c r="A127" s="1082"/>
      <c r="B127" s="82" t="s">
        <v>160</v>
      </c>
      <c r="C127" s="338"/>
      <c r="D127" s="404"/>
      <c r="E127" s="405"/>
      <c r="F127" s="221"/>
      <c r="G127" s="223"/>
      <c r="H127" s="266"/>
      <c r="I127" s="266"/>
      <c r="J127" s="220"/>
      <c r="K127" s="266"/>
      <c r="L127" s="451" t="s">
        <v>20</v>
      </c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79"/>
      <c r="Y127" s="181">
        <v>0</v>
      </c>
    </row>
    <row r="128" spans="1:25" x14ac:dyDescent="0.25">
      <c r="A128" s="1082"/>
      <c r="B128" s="83" t="s">
        <v>14</v>
      </c>
      <c r="C128" s="301"/>
      <c r="D128" s="320"/>
      <c r="E128" s="321"/>
      <c r="F128" s="203"/>
      <c r="G128" s="205"/>
      <c r="H128" s="273"/>
      <c r="I128" s="273"/>
      <c r="J128" s="202"/>
      <c r="K128" s="273"/>
      <c r="L128" s="451" t="s">
        <v>20</v>
      </c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79"/>
      <c r="Y128" s="181">
        <v>0</v>
      </c>
    </row>
    <row r="129" spans="1:26" x14ac:dyDescent="0.25">
      <c r="A129" s="86" t="s">
        <v>167</v>
      </c>
      <c r="B129" s="89"/>
      <c r="C129" s="335"/>
      <c r="D129" s="407"/>
      <c r="E129" s="336"/>
      <c r="F129" s="209"/>
      <c r="G129" s="211"/>
      <c r="H129" s="337"/>
      <c r="I129" s="337"/>
      <c r="J129" s="208"/>
      <c r="K129" s="337"/>
      <c r="L129" s="451" t="s">
        <v>20</v>
      </c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79"/>
      <c r="Y129" s="181">
        <v>0</v>
      </c>
      <c r="Z129" s="1"/>
    </row>
    <row r="130" spans="1:26" x14ac:dyDescent="0.25">
      <c r="A130" s="84" t="s">
        <v>168</v>
      </c>
      <c r="B130" s="92"/>
      <c r="C130" s="301"/>
      <c r="D130" s="204"/>
      <c r="E130" s="206"/>
      <c r="F130" s="203"/>
      <c r="G130" s="205"/>
      <c r="H130" s="273"/>
      <c r="I130" s="273"/>
      <c r="J130" s="202"/>
      <c r="K130" s="273"/>
      <c r="L130" s="451" t="s">
        <v>20</v>
      </c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79">
        <v>0</v>
      </c>
      <c r="Y130" s="181">
        <v>0</v>
      </c>
      <c r="Z130" s="1"/>
    </row>
    <row r="131" spans="1:26" x14ac:dyDescent="0.25">
      <c r="A131" s="1087" t="s">
        <v>169</v>
      </c>
      <c r="B131" s="90" t="s">
        <v>159</v>
      </c>
      <c r="C131" s="335"/>
      <c r="D131" s="210"/>
      <c r="E131" s="212"/>
      <c r="F131" s="209"/>
      <c r="G131" s="211"/>
      <c r="H131" s="337"/>
      <c r="I131" s="337"/>
      <c r="J131" s="208"/>
      <c r="K131" s="337"/>
      <c r="L131" s="451" t="s">
        <v>20</v>
      </c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79">
        <v>0</v>
      </c>
      <c r="Y131" s="181">
        <v>0</v>
      </c>
      <c r="Z131" s="1"/>
    </row>
    <row r="132" spans="1:26" x14ac:dyDescent="0.25">
      <c r="A132" s="1088"/>
      <c r="B132" s="82" t="s">
        <v>160</v>
      </c>
      <c r="C132" s="338"/>
      <c r="D132" s="404"/>
      <c r="E132" s="405"/>
      <c r="F132" s="221"/>
      <c r="G132" s="223"/>
      <c r="H132" s="266"/>
      <c r="I132" s="266"/>
      <c r="J132" s="220"/>
      <c r="K132" s="266"/>
      <c r="L132" s="451" t="s">
        <v>20</v>
      </c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79"/>
      <c r="Y132" s="181">
        <v>0</v>
      </c>
      <c r="Z132" s="1"/>
    </row>
    <row r="133" spans="1:26" x14ac:dyDescent="0.25">
      <c r="A133" s="1089"/>
      <c r="B133" s="83" t="s">
        <v>14</v>
      </c>
      <c r="C133" s="301"/>
      <c r="D133" s="320"/>
      <c r="E133" s="321"/>
      <c r="F133" s="203"/>
      <c r="G133" s="205"/>
      <c r="H133" s="273"/>
      <c r="I133" s="273"/>
      <c r="J133" s="202"/>
      <c r="K133" s="273"/>
      <c r="L133" s="451" t="s">
        <v>20</v>
      </c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79"/>
      <c r="Y133" s="181">
        <v>0</v>
      </c>
      <c r="Z133" s="1"/>
    </row>
    <row r="134" spans="1:26" x14ac:dyDescent="0.25">
      <c r="A134" s="84" t="s">
        <v>170</v>
      </c>
      <c r="B134" s="92"/>
      <c r="C134" s="301"/>
      <c r="D134" s="320"/>
      <c r="E134" s="321"/>
      <c r="F134" s="203"/>
      <c r="G134" s="205"/>
      <c r="H134" s="273"/>
      <c r="I134" s="273"/>
      <c r="J134" s="202"/>
      <c r="K134" s="273"/>
      <c r="L134" s="451" t="s">
        <v>20</v>
      </c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79"/>
      <c r="Y134" s="181"/>
      <c r="Z134" s="1"/>
    </row>
    <row r="135" spans="1:26" x14ac:dyDescent="0.25">
      <c r="A135" s="1052" t="s">
        <v>171</v>
      </c>
      <c r="B135" s="93" t="s">
        <v>159</v>
      </c>
      <c r="C135" s="339"/>
      <c r="D135" s="440"/>
      <c r="E135" s="441"/>
      <c r="F135" s="228"/>
      <c r="G135" s="229"/>
      <c r="H135" s="230"/>
      <c r="I135" s="339"/>
      <c r="J135" s="226"/>
      <c r="K135" s="264"/>
      <c r="L135" s="451" t="s">
        <v>20</v>
      </c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79"/>
      <c r="Y135" s="181">
        <v>0</v>
      </c>
      <c r="Z135" s="1"/>
    </row>
    <row r="136" spans="1:26" x14ac:dyDescent="0.25">
      <c r="A136" s="1053"/>
      <c r="B136" s="94" t="s">
        <v>160</v>
      </c>
      <c r="C136" s="295"/>
      <c r="D136" s="320"/>
      <c r="E136" s="321"/>
      <c r="F136" s="215"/>
      <c r="G136" s="217"/>
      <c r="H136" s="275"/>
      <c r="I136" s="275"/>
      <c r="J136" s="214"/>
      <c r="K136" s="275"/>
      <c r="L136" s="451" t="s">
        <v>20</v>
      </c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79"/>
      <c r="Y136" s="181">
        <v>0</v>
      </c>
      <c r="Z136" s="1"/>
    </row>
    <row r="137" spans="1:26" x14ac:dyDescent="0.25">
      <c r="A137" s="1054"/>
      <c r="B137" s="95" t="s">
        <v>14</v>
      </c>
      <c r="C137" s="338"/>
      <c r="D137" s="407"/>
      <c r="E137" s="336"/>
      <c r="F137" s="221"/>
      <c r="G137" s="223"/>
      <c r="H137" s="266"/>
      <c r="I137" s="266"/>
      <c r="J137" s="220"/>
      <c r="K137" s="266"/>
      <c r="L137" s="451" t="s">
        <v>20</v>
      </c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79"/>
      <c r="Y137" s="181">
        <v>0</v>
      </c>
      <c r="Z137" s="1"/>
    </row>
    <row r="138" spans="1:26" x14ac:dyDescent="0.25">
      <c r="A138" s="77" t="s">
        <v>172</v>
      </c>
      <c r="B138" s="20"/>
      <c r="C138" s="96"/>
      <c r="D138" s="96"/>
      <c r="E138" s="97"/>
      <c r="F138" s="96"/>
      <c r="G138" s="78"/>
      <c r="H138" s="78"/>
      <c r="I138" s="78"/>
      <c r="J138" s="78"/>
      <c r="K138" s="78"/>
      <c r="L138" s="78"/>
      <c r="M138" s="7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x14ac:dyDescent="0.25">
      <c r="A139" s="1055" t="s">
        <v>173</v>
      </c>
      <c r="B139" s="1056"/>
      <c r="C139" s="199" t="s">
        <v>14</v>
      </c>
      <c r="D139" s="98" t="s">
        <v>174</v>
      </c>
      <c r="E139" s="99"/>
      <c r="F139" s="78"/>
      <c r="G139" s="78"/>
      <c r="H139" s="78"/>
      <c r="I139" s="78"/>
      <c r="J139" s="78"/>
      <c r="K139" s="7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</row>
    <row r="140" spans="1:26" x14ac:dyDescent="0.25">
      <c r="A140" s="182" t="s">
        <v>175</v>
      </c>
      <c r="B140" s="100"/>
      <c r="C140" s="340"/>
      <c r="D140" s="259"/>
      <c r="E140" s="451" t="s">
        <v>20</v>
      </c>
      <c r="F140" s="78"/>
      <c r="G140" s="78"/>
      <c r="H140" s="78"/>
      <c r="I140" s="78"/>
      <c r="J140" s="78"/>
      <c r="K140" s="78"/>
      <c r="L140" s="101"/>
      <c r="M140" s="101"/>
      <c r="N140" s="101"/>
      <c r="O140" s="1"/>
      <c r="P140" s="1"/>
      <c r="Q140" s="1"/>
      <c r="R140" s="1"/>
      <c r="S140" s="1"/>
      <c r="T140" s="1"/>
      <c r="U140" s="1"/>
      <c r="V140" s="1"/>
      <c r="W140" s="1"/>
      <c r="X140" s="179">
        <v>0</v>
      </c>
      <c r="Y140" s="1"/>
      <c r="Z140" s="4"/>
    </row>
    <row r="141" spans="1:26" x14ac:dyDescent="0.25">
      <c r="A141" s="60" t="s">
        <v>176</v>
      </c>
      <c r="B141" s="102"/>
      <c r="C141" s="295"/>
      <c r="D141" s="214"/>
      <c r="E141" s="451" t="s">
        <v>20</v>
      </c>
      <c r="F141" s="78"/>
      <c r="G141" s="78"/>
      <c r="H141" s="78"/>
      <c r="I141" s="78"/>
      <c r="J141" s="78"/>
      <c r="K141" s="78"/>
      <c r="L141" s="101"/>
      <c r="M141" s="101"/>
      <c r="N141" s="101"/>
      <c r="O141" s="1"/>
      <c r="P141" s="1"/>
      <c r="Q141" s="1"/>
      <c r="R141" s="1"/>
      <c r="S141" s="1"/>
      <c r="T141" s="1"/>
      <c r="U141" s="1"/>
      <c r="V141" s="1"/>
      <c r="W141" s="1"/>
      <c r="X141" s="179">
        <v>0</v>
      </c>
      <c r="Y141" s="1"/>
      <c r="Z141" s="4"/>
    </row>
    <row r="142" spans="1:26" x14ac:dyDescent="0.25">
      <c r="A142" s="60" t="s">
        <v>177</v>
      </c>
      <c r="B142" s="102"/>
      <c r="C142" s="295"/>
      <c r="D142" s="214"/>
      <c r="E142" s="451" t="s">
        <v>20</v>
      </c>
      <c r="F142" s="78"/>
      <c r="G142" s="78"/>
      <c r="H142" s="78"/>
      <c r="I142" s="78"/>
      <c r="J142" s="78"/>
      <c r="K142" s="78"/>
      <c r="L142" s="101"/>
      <c r="M142" s="101"/>
      <c r="N142" s="101"/>
      <c r="O142" s="1"/>
      <c r="P142" s="1"/>
      <c r="Q142" s="1"/>
      <c r="R142" s="1"/>
      <c r="S142" s="1"/>
      <c r="T142" s="1"/>
      <c r="U142" s="1"/>
      <c r="V142" s="1"/>
      <c r="W142" s="1"/>
      <c r="X142" s="179">
        <v>0</v>
      </c>
      <c r="Y142" s="1"/>
      <c r="Z142" s="4"/>
    </row>
    <row r="143" spans="1:26" x14ac:dyDescent="0.25">
      <c r="A143" s="60" t="s">
        <v>178</v>
      </c>
      <c r="B143" s="102"/>
      <c r="C143" s="341"/>
      <c r="D143" s="342"/>
      <c r="E143" s="451" t="s">
        <v>20</v>
      </c>
      <c r="F143" s="78"/>
      <c r="G143" s="78"/>
      <c r="H143" s="78"/>
      <c r="I143" s="78"/>
      <c r="J143" s="78"/>
      <c r="K143" s="78"/>
      <c r="L143" s="101"/>
      <c r="M143" s="101"/>
      <c r="N143" s="101"/>
      <c r="O143" s="1"/>
      <c r="P143" s="1"/>
      <c r="Q143" s="1"/>
      <c r="R143" s="1"/>
      <c r="S143" s="1"/>
      <c r="T143" s="1"/>
      <c r="U143" s="1"/>
      <c r="V143" s="1"/>
      <c r="W143" s="1"/>
      <c r="X143" s="179">
        <v>0</v>
      </c>
      <c r="Y143" s="1"/>
      <c r="Z143" s="4"/>
    </row>
    <row r="144" spans="1:26" x14ac:dyDescent="0.25">
      <c r="A144" s="60" t="s">
        <v>179</v>
      </c>
      <c r="B144" s="102"/>
      <c r="C144" s="295"/>
      <c r="D144" s="343"/>
      <c r="E144" s="451" t="s">
        <v>20</v>
      </c>
      <c r="F144" s="78"/>
      <c r="G144" s="78"/>
      <c r="H144" s="78"/>
      <c r="I144" s="78"/>
      <c r="J144" s="78"/>
      <c r="K144" s="78"/>
      <c r="L144" s="101"/>
      <c r="M144" s="101"/>
      <c r="N144" s="101"/>
      <c r="O144" s="1"/>
      <c r="P144" s="1"/>
      <c r="Q144" s="1"/>
      <c r="R144" s="1"/>
      <c r="S144" s="1"/>
      <c r="T144" s="1"/>
      <c r="U144" s="1"/>
      <c r="V144" s="1"/>
      <c r="W144" s="1"/>
      <c r="X144" s="179">
        <v>0</v>
      </c>
      <c r="Y144" s="1"/>
      <c r="Z144" s="4"/>
    </row>
    <row r="145" spans="1:28" x14ac:dyDescent="0.25">
      <c r="A145" s="103" t="s">
        <v>180</v>
      </c>
      <c r="B145" s="104"/>
      <c r="C145" s="298"/>
      <c r="D145" s="253"/>
      <c r="E145" s="451" t="s">
        <v>20</v>
      </c>
      <c r="F145" s="78"/>
      <c r="G145" s="78"/>
      <c r="H145" s="78"/>
      <c r="I145" s="78"/>
      <c r="J145" s="78"/>
      <c r="K145" s="78"/>
      <c r="L145" s="101"/>
      <c r="M145" s="101"/>
      <c r="N145" s="101"/>
      <c r="O145" s="1"/>
      <c r="P145" s="1"/>
      <c r="Q145" s="1"/>
      <c r="R145" s="1"/>
      <c r="S145" s="1"/>
      <c r="T145" s="1"/>
      <c r="U145" s="1"/>
      <c r="V145" s="1"/>
      <c r="W145" s="1"/>
      <c r="X145" s="179">
        <v>0</v>
      </c>
      <c r="Y145" s="1"/>
      <c r="Z145" s="4"/>
      <c r="AA145" s="1"/>
      <c r="AB145" s="1"/>
    </row>
    <row r="146" spans="1:28" x14ac:dyDescent="0.25">
      <c r="A146" s="80" t="s">
        <v>181</v>
      </c>
      <c r="B146" s="105"/>
      <c r="C146" s="301"/>
      <c r="D146" s="202"/>
      <c r="E146" s="451" t="s">
        <v>20</v>
      </c>
      <c r="F146" s="78"/>
      <c r="G146" s="78"/>
      <c r="H146" s="78"/>
      <c r="I146" s="78"/>
      <c r="J146" s="78"/>
      <c r="K146" s="78"/>
      <c r="L146" s="101"/>
      <c r="M146" s="101"/>
      <c r="N146" s="101"/>
      <c r="O146" s="1"/>
      <c r="P146" s="1"/>
      <c r="Q146" s="1"/>
      <c r="R146" s="1"/>
      <c r="S146" s="1"/>
      <c r="T146" s="1"/>
      <c r="U146" s="1"/>
      <c r="V146" s="1"/>
      <c r="W146" s="1"/>
      <c r="X146" s="179">
        <v>0</v>
      </c>
      <c r="Y146" s="1"/>
      <c r="Z146" s="4"/>
      <c r="AA146" s="1"/>
      <c r="AB146" s="1"/>
    </row>
    <row r="147" spans="1:28" x14ac:dyDescent="0.25">
      <c r="A147" s="1092" t="s">
        <v>182</v>
      </c>
      <c r="B147" s="1092"/>
      <c r="C147" s="1092"/>
      <c r="D147" s="1092"/>
      <c r="E147" s="1092"/>
      <c r="F147" s="1092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4"/>
      <c r="X147" s="149"/>
      <c r="Y147" s="149"/>
      <c r="Z147" s="4"/>
      <c r="AA147" s="4"/>
      <c r="AB147" s="106"/>
    </row>
    <row r="148" spans="1:28" x14ac:dyDescent="0.25">
      <c r="A148" s="107"/>
      <c r="B148" s="108"/>
      <c r="C148" s="1057" t="s">
        <v>183</v>
      </c>
      <c r="D148" s="1058"/>
      <c r="E148" s="1057" t="s">
        <v>184</v>
      </c>
      <c r="F148" s="1058"/>
      <c r="G148" s="78"/>
      <c r="H148" s="78"/>
      <c r="I148" s="78"/>
      <c r="J148" s="78"/>
      <c r="K148" s="78"/>
      <c r="L148" s="78"/>
      <c r="M148" s="78"/>
      <c r="N148" s="78"/>
      <c r="O148" s="153"/>
      <c r="P148" s="106"/>
      <c r="Q148" s="106"/>
      <c r="R148" s="106"/>
      <c r="S148" s="106"/>
      <c r="T148" s="106"/>
      <c r="U148" s="106"/>
      <c r="V148" s="106"/>
      <c r="W148" s="4"/>
      <c r="X148" s="149"/>
      <c r="Y148" s="149"/>
      <c r="Z148" s="4"/>
      <c r="AA148" s="4"/>
      <c r="AB148" s="106"/>
    </row>
    <row r="149" spans="1:28" x14ac:dyDescent="0.25">
      <c r="A149" s="1063" t="s">
        <v>185</v>
      </c>
      <c r="B149" s="1064"/>
      <c r="C149" s="1059"/>
      <c r="D149" s="1060"/>
      <c r="E149" s="1059"/>
      <c r="F149" s="1060"/>
      <c r="G149" s="78"/>
      <c r="H149" s="78"/>
      <c r="I149" s="78"/>
      <c r="J149" s="78"/>
      <c r="K149" s="78"/>
      <c r="L149" s="78"/>
      <c r="M149" s="78"/>
      <c r="N149" s="78"/>
      <c r="O149" s="153"/>
      <c r="P149" s="1"/>
      <c r="Q149" s="1"/>
      <c r="R149" s="1"/>
      <c r="S149" s="1"/>
      <c r="T149" s="1"/>
      <c r="U149" s="1"/>
      <c r="V149" s="1"/>
      <c r="W149" s="1"/>
      <c r="X149" s="149"/>
      <c r="Y149" s="1"/>
      <c r="Z149" s="4"/>
      <c r="AA149" s="1"/>
      <c r="AB149" s="1"/>
    </row>
    <row r="150" spans="1:28" ht="21" x14ac:dyDescent="0.25">
      <c r="A150" s="109"/>
      <c r="B150" s="110"/>
      <c r="C150" s="408" t="s">
        <v>14</v>
      </c>
      <c r="D150" s="409" t="s">
        <v>186</v>
      </c>
      <c r="E150" s="412" t="s">
        <v>187</v>
      </c>
      <c r="F150" s="409" t="s">
        <v>188</v>
      </c>
      <c r="G150" s="78"/>
      <c r="H150" s="78"/>
      <c r="I150" s="78"/>
      <c r="J150" s="78"/>
      <c r="K150" s="78"/>
      <c r="L150" s="78"/>
      <c r="M150" s="1"/>
      <c r="N150" s="78"/>
      <c r="O150" s="153"/>
      <c r="P150" s="1"/>
      <c r="Q150" s="1"/>
      <c r="R150" s="1"/>
      <c r="S150" s="1"/>
      <c r="T150" s="1"/>
      <c r="U150" s="1"/>
      <c r="V150" s="1"/>
      <c r="W150" s="1"/>
      <c r="X150" s="149"/>
      <c r="Y150" s="174">
        <v>0</v>
      </c>
      <c r="Z150" s="4"/>
      <c r="AA150" s="1"/>
      <c r="AB150" s="1"/>
    </row>
    <row r="151" spans="1:28" x14ac:dyDescent="0.25">
      <c r="A151" s="1073" t="s">
        <v>189</v>
      </c>
      <c r="B151" s="1074"/>
      <c r="C151" s="344"/>
      <c r="D151" s="410"/>
      <c r="E151" s="344"/>
      <c r="F151" s="410"/>
      <c r="G151" s="454" t="s">
        <v>20</v>
      </c>
      <c r="H151" s="14"/>
      <c r="I151" s="14" t="s">
        <v>20</v>
      </c>
      <c r="J151" s="1"/>
      <c r="K151" s="1"/>
      <c r="L151" s="1"/>
      <c r="M151" s="1"/>
      <c r="N151" s="78"/>
      <c r="O151" s="153"/>
      <c r="P151" s="1"/>
      <c r="Q151" s="1"/>
      <c r="R151" s="1"/>
      <c r="S151" s="1"/>
      <c r="T151" s="1"/>
      <c r="U151" s="1"/>
      <c r="V151" s="1"/>
      <c r="W151" s="197" t="s">
        <v>20</v>
      </c>
      <c r="X151" s="197" t="s">
        <v>20</v>
      </c>
      <c r="Y151" s="174">
        <v>0</v>
      </c>
      <c r="Z151" s="4"/>
      <c r="AA151" s="1"/>
      <c r="AB151" s="1"/>
    </row>
    <row r="152" spans="1:28" x14ac:dyDescent="0.25">
      <c r="A152" s="1061" t="s">
        <v>190</v>
      </c>
      <c r="B152" s="1062"/>
      <c r="C152" s="345"/>
      <c r="D152" s="411"/>
      <c r="E152" s="345"/>
      <c r="F152" s="411"/>
      <c r="G152" s="454" t="s">
        <v>20</v>
      </c>
      <c r="H152" s="14"/>
      <c r="I152" s="14" t="s">
        <v>20</v>
      </c>
      <c r="J152" s="1"/>
      <c r="K152" s="1"/>
      <c r="L152" s="1"/>
      <c r="M152" s="1"/>
      <c r="N152" s="78"/>
      <c r="O152" s="153"/>
      <c r="P152" s="1"/>
      <c r="Q152" s="1"/>
      <c r="R152" s="1"/>
      <c r="S152" s="1"/>
      <c r="T152" s="1"/>
      <c r="U152" s="1"/>
      <c r="V152" s="1"/>
      <c r="W152" s="197" t="s">
        <v>20</v>
      </c>
      <c r="X152" s="197" t="s">
        <v>20</v>
      </c>
      <c r="Y152" s="174">
        <v>0</v>
      </c>
      <c r="Z152" s="4"/>
      <c r="AA152" s="1"/>
      <c r="AB152" s="1"/>
    </row>
    <row r="153" spans="1:28" x14ac:dyDescent="0.25">
      <c r="A153" s="1067" t="s">
        <v>14</v>
      </c>
      <c r="B153" s="1068"/>
      <c r="C153" s="204"/>
      <c r="D153" s="206"/>
      <c r="E153" s="204"/>
      <c r="F153" s="206"/>
      <c r="G153" s="455"/>
      <c r="H153" s="78"/>
      <c r="I153" s="78"/>
      <c r="J153" s="78"/>
      <c r="K153" s="78"/>
      <c r="L153" s="78"/>
      <c r="M153" s="1"/>
      <c r="N153" s="427"/>
      <c r="O153" s="427"/>
      <c r="P153" s="428"/>
      <c r="Q153" s="428"/>
      <c r="R153" s="428"/>
      <c r="S153" s="428"/>
      <c r="T153" s="428"/>
      <c r="U153" s="428"/>
      <c r="V153" s="428"/>
      <c r="W153" s="428"/>
      <c r="X153" s="429"/>
      <c r="Y153" s="430">
        <v>0</v>
      </c>
      <c r="Z153" s="428"/>
      <c r="AA153" s="428"/>
      <c r="AB153" s="428"/>
    </row>
    <row r="154" spans="1:28" x14ac:dyDescent="0.25">
      <c r="A154" s="77" t="s">
        <v>191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430"/>
      <c r="O154" s="430"/>
      <c r="P154" s="430"/>
      <c r="Q154" s="430"/>
      <c r="R154" s="430"/>
      <c r="S154" s="430"/>
      <c r="T154" s="428"/>
      <c r="U154" s="430"/>
      <c r="V154" s="430"/>
      <c r="W154" s="430"/>
      <c r="X154" s="430"/>
      <c r="Y154" s="430"/>
      <c r="Z154" s="430"/>
      <c r="AA154" s="430"/>
      <c r="AB154" s="430"/>
    </row>
    <row r="155" spans="1:28" x14ac:dyDescent="0.25">
      <c r="A155" s="1040" t="s">
        <v>192</v>
      </c>
      <c r="B155" s="1041"/>
      <c r="C155" s="1075" t="s">
        <v>14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8"/>
      <c r="O155" s="428"/>
      <c r="P155" s="428"/>
      <c r="Q155" s="428"/>
      <c r="R155" s="428"/>
      <c r="S155" s="428"/>
      <c r="T155" s="428"/>
      <c r="U155" s="428"/>
      <c r="V155" s="428"/>
      <c r="W155" s="428"/>
      <c r="X155" s="428"/>
      <c r="Y155" s="428"/>
      <c r="Z155" s="428"/>
      <c r="AA155" s="428"/>
      <c r="AB155" s="428"/>
    </row>
    <row r="156" spans="1:28" x14ac:dyDescent="0.25">
      <c r="A156" s="1042"/>
      <c r="B156" s="1043"/>
      <c r="C156" s="107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8"/>
      <c r="O156" s="428"/>
      <c r="P156" s="430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</row>
    <row r="157" spans="1:28" x14ac:dyDescent="0.25">
      <c r="A157" s="1090" t="s">
        <v>193</v>
      </c>
      <c r="B157" s="1091"/>
      <c r="C157" s="423"/>
      <c r="D157" s="456"/>
      <c r="E157" s="424"/>
      <c r="F157" s="425"/>
      <c r="G157" s="1"/>
      <c r="H157" s="426"/>
      <c r="I157" s="426"/>
      <c r="J157" s="426"/>
      <c r="K157" s="426"/>
      <c r="L157" s="426"/>
      <c r="M157" s="426"/>
      <c r="N157" s="431"/>
      <c r="O157" s="431"/>
      <c r="P157" s="430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</row>
    <row r="158" spans="1:28" x14ac:dyDescent="0.25">
      <c r="A158" s="200" t="s">
        <v>194</v>
      </c>
      <c r="B158" s="198"/>
      <c r="C158" s="198"/>
      <c r="D158" s="21"/>
      <c r="E158" s="21"/>
      <c r="F158" s="21"/>
      <c r="G158" s="78"/>
      <c r="H158" s="78"/>
      <c r="I158" s="78"/>
      <c r="J158" s="78"/>
      <c r="K158" s="78"/>
      <c r="L158" s="78"/>
      <c r="M158" s="78"/>
      <c r="N158" s="427"/>
      <c r="O158" s="427"/>
      <c r="P158" s="428"/>
      <c r="Q158" s="428"/>
      <c r="R158" s="428"/>
      <c r="S158" s="428"/>
      <c r="T158" s="428"/>
      <c r="U158" s="428"/>
      <c r="V158" s="428"/>
      <c r="W158" s="428"/>
      <c r="X158" s="429"/>
      <c r="Y158" s="429"/>
      <c r="Z158" s="428"/>
      <c r="AA158" s="428"/>
      <c r="AB158" s="428"/>
    </row>
    <row r="159" spans="1:28" x14ac:dyDescent="0.25">
      <c r="A159" s="107"/>
      <c r="B159" s="108"/>
      <c r="C159" s="183" t="s">
        <v>14</v>
      </c>
      <c r="D159" s="21"/>
      <c r="E159" s="21"/>
      <c r="F159" s="21"/>
      <c r="G159" s="78"/>
      <c r="H159" s="78"/>
      <c r="I159" s="78"/>
      <c r="J159" s="78"/>
      <c r="K159" s="78"/>
      <c r="L159" s="78"/>
      <c r="M159" s="78"/>
      <c r="N159" s="78"/>
      <c r="O159" s="153"/>
      <c r="P159" s="1"/>
      <c r="Q159" s="1"/>
      <c r="R159" s="1"/>
      <c r="S159" s="1"/>
      <c r="T159" s="1"/>
      <c r="U159" s="1"/>
      <c r="V159" s="1"/>
      <c r="W159" s="1"/>
      <c r="X159" s="149"/>
      <c r="Y159" s="149"/>
      <c r="Z159" s="4"/>
      <c r="AA159" s="1"/>
      <c r="AB159" s="1"/>
    </row>
    <row r="160" spans="1:28" x14ac:dyDescent="0.25">
      <c r="A160" s="1077" t="s">
        <v>195</v>
      </c>
      <c r="B160" s="184" t="s">
        <v>196</v>
      </c>
      <c r="C160" s="346"/>
      <c r="D160" s="458"/>
      <c r="E160" s="21"/>
      <c r="F160" s="21"/>
      <c r="G160" s="78"/>
      <c r="H160" s="78"/>
      <c r="I160" s="78"/>
      <c r="J160" s="78"/>
      <c r="K160" s="78"/>
      <c r="L160" s="78"/>
      <c r="M160" s="78"/>
      <c r="N160" s="78"/>
      <c r="O160" s="153"/>
      <c r="P160" s="1"/>
      <c r="Q160" s="1"/>
      <c r="R160" s="1"/>
      <c r="S160" s="1"/>
      <c r="T160" s="1"/>
      <c r="U160" s="1"/>
      <c r="V160" s="1"/>
      <c r="W160" s="1"/>
      <c r="X160" s="149"/>
      <c r="Y160" s="149"/>
      <c r="Z160" s="4"/>
      <c r="AA160" s="1"/>
      <c r="AB160" s="1"/>
    </row>
    <row r="161" spans="1:26" x14ac:dyDescent="0.25">
      <c r="A161" s="1077"/>
      <c r="B161" s="185" t="s">
        <v>197</v>
      </c>
      <c r="C161" s="347"/>
      <c r="D161" s="458"/>
      <c r="E161" s="21"/>
      <c r="F161" s="21"/>
      <c r="G161" s="78"/>
      <c r="H161" s="78"/>
      <c r="I161" s="78"/>
      <c r="J161" s="78"/>
      <c r="K161" s="78"/>
      <c r="L161" s="78"/>
      <c r="M161" s="78"/>
      <c r="N161" s="78"/>
      <c r="O161" s="153"/>
      <c r="P161" s="1"/>
      <c r="Q161" s="1"/>
      <c r="R161" s="1"/>
      <c r="S161" s="1"/>
      <c r="T161" s="1"/>
      <c r="U161" s="1"/>
      <c r="V161" s="1"/>
      <c r="W161" s="1"/>
      <c r="X161" s="149"/>
      <c r="Y161" s="149"/>
      <c r="Z161" s="4"/>
    </row>
    <row r="162" spans="1:26" x14ac:dyDescent="0.25">
      <c r="A162" s="1065" t="s">
        <v>198</v>
      </c>
      <c r="B162" s="1066"/>
      <c r="C162" s="348"/>
      <c r="D162" s="458"/>
      <c r="E162" s="21"/>
      <c r="F162" s="21"/>
      <c r="G162" s="78"/>
      <c r="H162" s="78"/>
      <c r="I162" s="78"/>
      <c r="J162" s="78"/>
      <c r="K162" s="78"/>
      <c r="L162" s="78"/>
      <c r="M162" s="78"/>
      <c r="N162" s="78"/>
      <c r="O162" s="153"/>
      <c r="P162" s="1"/>
      <c r="Q162" s="1"/>
      <c r="R162" s="1"/>
      <c r="S162" s="1"/>
      <c r="T162" s="1"/>
      <c r="U162" s="1"/>
      <c r="V162" s="1"/>
      <c r="W162" s="1"/>
      <c r="X162" s="149"/>
      <c r="Y162" s="149"/>
      <c r="Z162" s="4"/>
    </row>
    <row r="163" spans="1:26" x14ac:dyDescent="0.25">
      <c r="A163" s="1069" t="s">
        <v>199</v>
      </c>
      <c r="B163" s="1070"/>
      <c r="C163" s="422"/>
      <c r="D163" s="458"/>
      <c r="E163" s="21"/>
      <c r="F163" s="21"/>
      <c r="G163" s="78"/>
      <c r="H163" s="78"/>
      <c r="I163" s="78"/>
      <c r="J163" s="78"/>
      <c r="K163" s="78"/>
      <c r="L163" s="78"/>
      <c r="M163" s="78"/>
      <c r="N163" s="78"/>
      <c r="O163" s="153"/>
      <c r="P163" s="1"/>
      <c r="Q163" s="1"/>
      <c r="R163" s="1"/>
      <c r="S163" s="1"/>
      <c r="T163" s="1"/>
      <c r="U163" s="1"/>
      <c r="V163" s="1"/>
      <c r="W163" s="1"/>
      <c r="X163" s="149"/>
      <c r="Y163" s="149"/>
      <c r="Z163" s="4"/>
    </row>
    <row r="164" spans="1:26" x14ac:dyDescent="0.25">
      <c r="A164" s="112" t="s">
        <v>200</v>
      </c>
      <c r="B164" s="20"/>
      <c r="C164" s="20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49"/>
      <c r="Y164" s="148"/>
      <c r="Z164" s="4"/>
    </row>
    <row r="165" spans="1:26" x14ac:dyDescent="0.2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49"/>
      <c r="Y165" s="148"/>
      <c r="Z165" s="4"/>
    </row>
    <row r="166" spans="1:26" ht="21" x14ac:dyDescent="0.25">
      <c r="A166" s="1042"/>
      <c r="B166" s="1043"/>
      <c r="C166" s="1081"/>
      <c r="D166" s="201" t="s">
        <v>205</v>
      </c>
      <c r="E166" s="413" t="s">
        <v>206</v>
      </c>
      <c r="F166" s="414" t="s">
        <v>207</v>
      </c>
      <c r="G166" s="414" t="s">
        <v>208</v>
      </c>
      <c r="H166" s="414" t="s">
        <v>209</v>
      </c>
      <c r="I166" s="415" t="s">
        <v>210</v>
      </c>
      <c r="J166" s="108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49"/>
      <c r="Y166" s="148"/>
      <c r="Z166" s="4"/>
    </row>
    <row r="167" spans="1:26" x14ac:dyDescent="0.25">
      <c r="A167" s="1030" t="s">
        <v>211</v>
      </c>
      <c r="B167" s="1031"/>
      <c r="C167" s="349">
        <v>0</v>
      </c>
      <c r="D167" s="186"/>
      <c r="E167" s="187"/>
      <c r="F167" s="187"/>
      <c r="G167" s="187"/>
      <c r="H167" s="187"/>
      <c r="I167" s="188"/>
      <c r="J167" s="350"/>
      <c r="K167" s="451" t="s">
        <v>20</v>
      </c>
      <c r="L167" s="78"/>
      <c r="M167" s="78"/>
      <c r="N167" s="78"/>
      <c r="O167" s="78"/>
      <c r="P167" s="101"/>
      <c r="Q167" s="101"/>
      <c r="R167" s="101"/>
      <c r="S167" s="1"/>
      <c r="T167" s="1"/>
      <c r="U167" s="1"/>
      <c r="V167" s="1"/>
      <c r="W167" s="1"/>
      <c r="X167" s="177">
        <v>0</v>
      </c>
      <c r="Y167" s="1"/>
      <c r="Z167" s="4"/>
    </row>
    <row r="168" spans="1:26" x14ac:dyDescent="0.25">
      <c r="A168" s="1071" t="s">
        <v>212</v>
      </c>
      <c r="B168" s="1072"/>
      <c r="C168" s="351">
        <v>0</v>
      </c>
      <c r="D168" s="189"/>
      <c r="E168" s="190"/>
      <c r="F168" s="190"/>
      <c r="G168" s="190"/>
      <c r="H168" s="190"/>
      <c r="I168" s="191"/>
      <c r="J168" s="352"/>
      <c r="K168" s="451" t="s">
        <v>20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7">
        <v>0</v>
      </c>
      <c r="Y168" s="149"/>
      <c r="Z168" s="4"/>
    </row>
    <row r="169" spans="1:26" x14ac:dyDescent="0.25">
      <c r="A169" s="1036" t="s">
        <v>213</v>
      </c>
      <c r="B169" s="1037"/>
      <c r="C169" s="353">
        <v>0</v>
      </c>
      <c r="D169" s="416"/>
      <c r="E169" s="417"/>
      <c r="F169" s="354"/>
      <c r="G169" s="354"/>
      <c r="H169" s="354"/>
      <c r="I169" s="355"/>
      <c r="J169" s="356"/>
      <c r="K169" s="451" t="s">
        <v>20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7">
        <v>0</v>
      </c>
      <c r="Y169" s="149"/>
      <c r="Z169" s="4"/>
    </row>
    <row r="170" spans="1:26" x14ac:dyDescent="0.25">
      <c r="A170" s="112" t="s">
        <v>214</v>
      </c>
      <c r="B170" s="113"/>
      <c r="C170" s="20"/>
      <c r="D170" s="20"/>
      <c r="E170" s="20"/>
      <c r="F170" s="20"/>
      <c r="G170" s="20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49"/>
      <c r="Y170" s="149"/>
      <c r="Z170" s="4"/>
    </row>
    <row r="171" spans="1:26" x14ac:dyDescent="0.2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114"/>
      <c r="N171" s="1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49"/>
      <c r="Z171" s="149"/>
    </row>
    <row r="172" spans="1:26" x14ac:dyDescent="0.25">
      <c r="A172" s="1042"/>
      <c r="B172" s="1043"/>
      <c r="C172" s="1043"/>
      <c r="D172" s="115" t="s">
        <v>219</v>
      </c>
      <c r="E172" s="111" t="s">
        <v>220</v>
      </c>
      <c r="F172" s="111" t="s">
        <v>221</v>
      </c>
      <c r="G172" s="111" t="s">
        <v>222</v>
      </c>
      <c r="H172" s="111" t="s">
        <v>223</v>
      </c>
      <c r="I172" s="111" t="s">
        <v>224</v>
      </c>
      <c r="J172" s="116" t="s">
        <v>225</v>
      </c>
      <c r="K172" s="111" t="s">
        <v>226</v>
      </c>
      <c r="L172" s="1081"/>
      <c r="M172" s="114"/>
      <c r="N172" s="1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49"/>
      <c r="Z172" s="149"/>
    </row>
    <row r="173" spans="1:26" x14ac:dyDescent="0.25">
      <c r="A173" s="1047" t="s">
        <v>227</v>
      </c>
      <c r="B173" s="1048"/>
      <c r="C173" s="357"/>
      <c r="D173" s="358"/>
      <c r="E173" s="359"/>
      <c r="F173" s="359"/>
      <c r="G173" s="359"/>
      <c r="H173" s="359"/>
      <c r="I173" s="359"/>
      <c r="J173" s="360"/>
      <c r="K173" s="359"/>
      <c r="L173" s="361"/>
      <c r="M173" s="463" t="s">
        <v>20</v>
      </c>
      <c r="N173" s="16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77">
        <v>0</v>
      </c>
      <c r="Z173" s="149"/>
    </row>
    <row r="174" spans="1:26" x14ac:dyDescent="0.25">
      <c r="A174" s="1038" t="s">
        <v>228</v>
      </c>
      <c r="B174" s="1039"/>
      <c r="C174" s="362"/>
      <c r="D174" s="363"/>
      <c r="E174" s="364"/>
      <c r="F174" s="364"/>
      <c r="G174" s="364"/>
      <c r="H174" s="364"/>
      <c r="I174" s="364"/>
      <c r="J174" s="365"/>
      <c r="K174" s="364"/>
      <c r="L174" s="366"/>
      <c r="M174" s="463" t="s">
        <v>20</v>
      </c>
      <c r="N174" s="16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77">
        <v>0</v>
      </c>
      <c r="Z174" s="148"/>
    </row>
    <row r="175" spans="1:26" x14ac:dyDescent="0.25">
      <c r="A175" s="1032" t="s">
        <v>229</v>
      </c>
      <c r="B175" s="1033"/>
      <c r="C175" s="367"/>
      <c r="D175" s="368"/>
      <c r="E175" s="369"/>
      <c r="F175" s="369"/>
      <c r="G175" s="369"/>
      <c r="H175" s="369"/>
      <c r="I175" s="369"/>
      <c r="J175" s="370"/>
      <c r="K175" s="369"/>
      <c r="L175" s="347"/>
      <c r="M175" s="463" t="s">
        <v>20</v>
      </c>
      <c r="N175" s="16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77">
        <v>0</v>
      </c>
      <c r="Z175" s="148"/>
    </row>
    <row r="176" spans="1:26" x14ac:dyDescent="0.25">
      <c r="A176" s="112" t="s">
        <v>230</v>
      </c>
      <c r="B176" s="507"/>
      <c r="C176" s="117"/>
      <c r="D176" s="117"/>
      <c r="E176" s="117"/>
      <c r="F176" s="117"/>
      <c r="G176" s="117"/>
      <c r="H176" s="117"/>
      <c r="I176" s="117"/>
      <c r="J176" s="117"/>
      <c r="K176" s="1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49"/>
      <c r="Y176" s="148"/>
      <c r="Z176" s="4"/>
    </row>
    <row r="177" spans="1:27" ht="42" x14ac:dyDescent="0.25">
      <c r="A177" s="1034" t="s">
        <v>231</v>
      </c>
      <c r="B177" s="1035"/>
      <c r="C177" s="504" t="s">
        <v>14</v>
      </c>
      <c r="D177" s="504" t="s">
        <v>130</v>
      </c>
      <c r="E177" s="98" t="s">
        <v>232</v>
      </c>
      <c r="F177" s="118"/>
      <c r="G177" s="20"/>
      <c r="H177" s="20"/>
      <c r="I177" s="1"/>
      <c r="J177" s="1"/>
      <c r="K177" s="1"/>
      <c r="L177" s="4" t="s">
        <v>233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49"/>
      <c r="Y177" s="149"/>
      <c r="Z177" s="4"/>
      <c r="AA177" s="1"/>
    </row>
    <row r="178" spans="1:27" x14ac:dyDescent="0.25">
      <c r="A178" s="1044" t="s">
        <v>234</v>
      </c>
      <c r="B178" s="119" t="s">
        <v>235</v>
      </c>
      <c r="C178" s="371">
        <v>150</v>
      </c>
      <c r="D178" s="372">
        <v>146</v>
      </c>
      <c r="E178" s="372"/>
      <c r="F178" s="459" t="s">
        <v>20</v>
      </c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77">
        <v>0</v>
      </c>
      <c r="Y178" s="149"/>
      <c r="Z178" s="4"/>
      <c r="AA178" s="1"/>
    </row>
    <row r="179" spans="1:27" x14ac:dyDescent="0.25">
      <c r="A179" s="1045"/>
      <c r="B179" s="120" t="s">
        <v>236</v>
      </c>
      <c r="C179" s="373"/>
      <c r="D179" s="374"/>
      <c r="E179" s="374"/>
      <c r="F179" s="459" t="s">
        <v>20</v>
      </c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77">
        <v>0</v>
      </c>
      <c r="Y179" s="148"/>
      <c r="Z179" s="4"/>
      <c r="AA179" s="1"/>
    </row>
    <row r="180" spans="1:27" x14ac:dyDescent="0.25">
      <c r="A180" s="1046"/>
      <c r="B180" s="121" t="s">
        <v>237</v>
      </c>
      <c r="C180" s="375"/>
      <c r="D180" s="376"/>
      <c r="E180" s="376"/>
      <c r="F180" s="459" t="s">
        <v>20</v>
      </c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77">
        <v>0</v>
      </c>
      <c r="Y180" s="149"/>
      <c r="Z180" s="4"/>
      <c r="AA180" s="1"/>
    </row>
    <row r="181" spans="1:27" x14ac:dyDescent="0.25">
      <c r="A181" s="122" t="s">
        <v>238</v>
      </c>
      <c r="B181" s="1"/>
      <c r="C181" s="123"/>
      <c r="D181" s="123"/>
      <c r="E181" s="101"/>
      <c r="F181" s="124"/>
      <c r="G181" s="124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49"/>
      <c r="Y181" s="148"/>
      <c r="Z181" s="4"/>
      <c r="AA181" s="1"/>
    </row>
    <row r="182" spans="1:27" ht="21" x14ac:dyDescent="0.25">
      <c r="A182" s="1015" t="s">
        <v>8</v>
      </c>
      <c r="B182" s="1016"/>
      <c r="C182" s="506" t="s">
        <v>202</v>
      </c>
      <c r="D182" s="506" t="s">
        <v>239</v>
      </c>
      <c r="E182" s="504" t="s">
        <v>240</v>
      </c>
      <c r="F182" s="506" t="s">
        <v>241</v>
      </c>
      <c r="G182" s="506" t="s">
        <v>242</v>
      </c>
      <c r="H182" s="506" t="s">
        <v>243</v>
      </c>
      <c r="I182" s="12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4"/>
      <c r="X182" s="149"/>
      <c r="Y182" s="148"/>
      <c r="Z182" s="4"/>
      <c r="AA182" s="4"/>
    </row>
    <row r="183" spans="1:27" x14ac:dyDescent="0.25">
      <c r="A183" s="1019" t="s">
        <v>244</v>
      </c>
      <c r="B183" s="498" t="s">
        <v>245</v>
      </c>
      <c r="C183" s="377">
        <v>0</v>
      </c>
      <c r="D183" s="378"/>
      <c r="E183" s="378"/>
      <c r="F183" s="489"/>
      <c r="G183" s="378"/>
      <c r="H183" s="378"/>
      <c r="I183" s="45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49"/>
      <c r="Y183" s="148"/>
      <c r="Z183" s="4"/>
      <c r="AA183" s="1"/>
    </row>
    <row r="184" spans="1:27" x14ac:dyDescent="0.25">
      <c r="A184" s="1020"/>
      <c r="B184" s="497" t="s">
        <v>246</v>
      </c>
      <c r="C184" s="379">
        <v>0</v>
      </c>
      <c r="D184" s="379">
        <v>0</v>
      </c>
      <c r="E184" s="379">
        <v>0</v>
      </c>
      <c r="F184" s="488">
        <v>0</v>
      </c>
      <c r="G184" s="482">
        <v>0</v>
      </c>
      <c r="H184" s="379">
        <v>0</v>
      </c>
      <c r="I184" s="45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49"/>
      <c r="Y184" s="148"/>
      <c r="Z184" s="4"/>
      <c r="AA184" s="1"/>
    </row>
    <row r="185" spans="1:27" x14ac:dyDescent="0.25">
      <c r="A185" s="1020"/>
      <c r="B185" s="129" t="s">
        <v>247</v>
      </c>
      <c r="C185" s="380">
        <v>0</v>
      </c>
      <c r="D185" s="381"/>
      <c r="E185" s="381"/>
      <c r="F185" s="489"/>
      <c r="G185" s="381"/>
      <c r="H185" s="381"/>
      <c r="I185" s="45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49"/>
      <c r="Y185" s="148"/>
      <c r="Z185" s="4"/>
      <c r="AA185" s="1"/>
    </row>
    <row r="186" spans="1:27" x14ac:dyDescent="0.25">
      <c r="A186" s="1020"/>
      <c r="B186" s="129" t="s">
        <v>248</v>
      </c>
      <c r="C186" s="380">
        <v>0</v>
      </c>
      <c r="D186" s="381"/>
      <c r="E186" s="381"/>
      <c r="F186" s="490"/>
      <c r="G186" s="381"/>
      <c r="H186" s="381"/>
      <c r="I186" s="45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49"/>
      <c r="Y186" s="148"/>
      <c r="Z186" s="4"/>
      <c r="AA186" s="1"/>
    </row>
    <row r="187" spans="1:27" x14ac:dyDescent="0.25">
      <c r="A187" s="1020"/>
      <c r="B187" s="130" t="s">
        <v>249</v>
      </c>
      <c r="C187" s="382">
        <v>0</v>
      </c>
      <c r="D187" s="374"/>
      <c r="E187" s="374"/>
      <c r="F187" s="490"/>
      <c r="G187" s="374"/>
      <c r="H187" s="374"/>
      <c r="I187" s="45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49"/>
      <c r="Y187" s="148"/>
      <c r="Z187" s="4"/>
      <c r="AA187" s="1"/>
    </row>
    <row r="188" spans="1:27" x14ac:dyDescent="0.25">
      <c r="A188" s="1020"/>
      <c r="B188" s="130" t="s">
        <v>250</v>
      </c>
      <c r="C188" s="382">
        <v>0</v>
      </c>
      <c r="D188" s="374"/>
      <c r="E188" s="374"/>
      <c r="F188" s="490"/>
      <c r="G188" s="374"/>
      <c r="H188" s="374"/>
      <c r="I188" s="45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49"/>
      <c r="Y188" s="148"/>
      <c r="Z188" s="4"/>
      <c r="AA188" s="1"/>
    </row>
    <row r="189" spans="1:27" x14ac:dyDescent="0.25">
      <c r="A189" s="1021"/>
      <c r="B189" s="131" t="s">
        <v>251</v>
      </c>
      <c r="C189" s="379">
        <v>0</v>
      </c>
      <c r="D189" s="376"/>
      <c r="E189" s="376"/>
      <c r="F189" s="491"/>
      <c r="G189" s="376"/>
      <c r="H189" s="376"/>
      <c r="I189" s="45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49"/>
      <c r="Y189" s="149"/>
      <c r="Z189" s="4"/>
      <c r="AA189" s="1"/>
    </row>
    <row r="190" spans="1:27" x14ac:dyDescent="0.25">
      <c r="A190" s="1020" t="s">
        <v>252</v>
      </c>
      <c r="B190" s="418" t="s">
        <v>245</v>
      </c>
      <c r="C190" s="419">
        <v>0</v>
      </c>
      <c r="D190" s="420"/>
      <c r="E190" s="420"/>
      <c r="F190" s="486"/>
      <c r="G190" s="483"/>
      <c r="H190" s="420"/>
      <c r="I190" s="45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49"/>
      <c r="Y190" s="149"/>
      <c r="Z190" s="4"/>
      <c r="AA190" s="1"/>
    </row>
    <row r="191" spans="1:27" x14ac:dyDescent="0.25">
      <c r="A191" s="1020"/>
      <c r="B191" s="498" t="s">
        <v>246</v>
      </c>
      <c r="C191" s="377">
        <v>0</v>
      </c>
      <c r="D191" s="383"/>
      <c r="E191" s="383"/>
      <c r="F191" s="489"/>
      <c r="G191" s="378"/>
      <c r="H191" s="383"/>
      <c r="I191" s="45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49"/>
      <c r="Y191" s="149"/>
      <c r="Z191" s="4"/>
      <c r="AA191" s="1"/>
    </row>
    <row r="192" spans="1:27" x14ac:dyDescent="0.25">
      <c r="A192" s="1020"/>
      <c r="B192" s="497" t="s">
        <v>253</v>
      </c>
      <c r="C192" s="379">
        <v>0</v>
      </c>
      <c r="D192" s="375"/>
      <c r="E192" s="375"/>
      <c r="F192" s="491"/>
      <c r="G192" s="376"/>
      <c r="H192" s="375"/>
      <c r="I192" s="45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49"/>
      <c r="Y192" s="149"/>
      <c r="Z192" s="4"/>
      <c r="AA192" s="1"/>
    </row>
    <row r="193" spans="1:55" x14ac:dyDescent="0.25">
      <c r="A193" s="1019" t="s">
        <v>254</v>
      </c>
      <c r="B193" s="498" t="s">
        <v>245</v>
      </c>
      <c r="C193" s="377">
        <v>0</v>
      </c>
      <c r="D193" s="383"/>
      <c r="E193" s="383"/>
      <c r="F193" s="489"/>
      <c r="G193" s="378"/>
      <c r="H193" s="383"/>
      <c r="I193" s="45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49"/>
      <c r="Y193" s="149"/>
      <c r="Z193" s="4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x14ac:dyDescent="0.25">
      <c r="A194" s="1020"/>
      <c r="B194" s="132" t="s">
        <v>246</v>
      </c>
      <c r="C194" s="384">
        <v>0</v>
      </c>
      <c r="D194" s="421"/>
      <c r="E194" s="421"/>
      <c r="F194" s="491"/>
      <c r="G194" s="484"/>
      <c r="H194" s="421"/>
      <c r="I194" s="45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49"/>
      <c r="Y194" s="149"/>
      <c r="Z194" s="4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x14ac:dyDescent="0.25">
      <c r="A195" s="1021"/>
      <c r="B195" s="133" t="s">
        <v>255</v>
      </c>
      <c r="C195" s="385">
        <v>0</v>
      </c>
      <c r="D195" s="390"/>
      <c r="E195" s="390"/>
      <c r="F195" s="487"/>
      <c r="G195" s="485"/>
      <c r="H195" s="390"/>
      <c r="I195" s="45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06"/>
      <c r="X195" s="149"/>
      <c r="Y195" s="154"/>
      <c r="Z195" s="106"/>
      <c r="AA195" s="106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x14ac:dyDescent="0.25">
      <c r="A196" s="1021" t="s">
        <v>256</v>
      </c>
      <c r="B196" s="498" t="s">
        <v>245</v>
      </c>
      <c r="C196" s="383"/>
      <c r="D196" s="387"/>
      <c r="E196" s="388"/>
      <c r="F196" s="388"/>
      <c r="G196" s="388"/>
      <c r="H196" s="389"/>
      <c r="I196" s="45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35"/>
      <c r="X196" s="155"/>
      <c r="Y196" s="155"/>
      <c r="Z196" s="175"/>
      <c r="AA196" s="137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x14ac:dyDescent="0.25">
      <c r="A197" s="1022"/>
      <c r="B197" s="497" t="s">
        <v>257</v>
      </c>
      <c r="C197" s="375"/>
      <c r="D197" s="391"/>
      <c r="E197" s="392"/>
      <c r="F197" s="392"/>
      <c r="G197" s="392"/>
      <c r="H197" s="393"/>
      <c r="I197" s="45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68"/>
      <c r="X197" s="472"/>
      <c r="Y197" s="156"/>
      <c r="Z197" s="1"/>
      <c r="AA197" s="139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x14ac:dyDescent="0.25">
      <c r="A198" s="1022" t="s">
        <v>258</v>
      </c>
      <c r="B198" s="1027"/>
      <c r="C198" s="386"/>
      <c r="D198" s="394"/>
      <c r="E198" s="395"/>
      <c r="F198" s="395"/>
      <c r="G198" s="395"/>
      <c r="H198" s="396"/>
      <c r="I198" s="14" t="s">
        <v>20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68"/>
      <c r="X198" s="471" t="s">
        <v>20</v>
      </c>
      <c r="Y198" s="156"/>
      <c r="Z198" s="171">
        <v>0</v>
      </c>
      <c r="AA198" s="139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x14ac:dyDescent="0.25">
      <c r="A199" s="192" t="s">
        <v>259</v>
      </c>
      <c r="B199" s="4"/>
      <c r="C199" s="4"/>
      <c r="D199" s="4"/>
      <c r="E199" s="78"/>
      <c r="F199" s="78"/>
      <c r="G199" s="78"/>
      <c r="H199" s="4"/>
      <c r="I199" s="135"/>
      <c r="J199" s="135"/>
      <c r="K199" s="135"/>
      <c r="L199" s="135"/>
      <c r="M199" s="135"/>
      <c r="N199" s="135"/>
      <c r="O199" s="136"/>
      <c r="P199" s="136"/>
      <c r="Q199" s="136"/>
      <c r="R199" s="136"/>
      <c r="S199" s="136"/>
      <c r="T199" s="136"/>
      <c r="U199" s="136"/>
      <c r="V199" s="158"/>
      <c r="W199" s="168"/>
      <c r="X199" s="156"/>
      <c r="Y199" s="156"/>
      <c r="Z199" s="176"/>
      <c r="AA199" s="139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37"/>
      <c r="AZ199" s="137"/>
      <c r="BA199" s="137"/>
      <c r="BB199" s="138"/>
      <c r="BC199" s="138"/>
    </row>
    <row r="200" spans="1:55" ht="21" x14ac:dyDescent="0.25">
      <c r="A200" s="1028" t="s">
        <v>260</v>
      </c>
      <c r="B200" s="1029"/>
      <c r="C200" s="193" t="s">
        <v>261</v>
      </c>
      <c r="D200" s="78"/>
      <c r="E200" s="78"/>
      <c r="F200" s="78"/>
      <c r="G200" s="4"/>
      <c r="H200" s="4"/>
      <c r="I200" s="159"/>
      <c r="J200" s="159"/>
      <c r="K200" s="159"/>
      <c r="L200" s="159"/>
      <c r="M200" s="159"/>
      <c r="N200" s="160"/>
      <c r="O200" s="161"/>
      <c r="P200" s="161"/>
      <c r="Q200" s="161"/>
      <c r="R200" s="161"/>
      <c r="S200" s="161"/>
      <c r="T200" s="161"/>
      <c r="U200" s="161"/>
      <c r="V200" s="162"/>
      <c r="W200" s="168"/>
      <c r="X200" s="156"/>
      <c r="Y200" s="156"/>
      <c r="Z200" s="176"/>
      <c r="AA200" s="139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3"/>
      <c r="AZ200" s="163"/>
      <c r="BA200" s="163"/>
      <c r="BB200" s="164"/>
      <c r="BC200" s="164"/>
    </row>
    <row r="201" spans="1:55" ht="15.75" x14ac:dyDescent="0.25">
      <c r="A201" s="1025" t="s">
        <v>262</v>
      </c>
      <c r="B201" s="1026"/>
      <c r="C201" s="194"/>
      <c r="D201" s="460"/>
      <c r="E201" s="78"/>
      <c r="F201" s="78"/>
      <c r="G201" s="4"/>
      <c r="H201" s="4"/>
      <c r="I201" s="159"/>
      <c r="J201" s="159"/>
      <c r="K201" s="159"/>
      <c r="L201" s="159"/>
      <c r="M201" s="159"/>
      <c r="N201" s="160"/>
      <c r="O201" s="161"/>
      <c r="P201" s="161"/>
      <c r="Q201" s="161"/>
      <c r="R201" s="161"/>
      <c r="S201" s="161"/>
      <c r="T201" s="161"/>
      <c r="U201" s="161"/>
      <c r="V201" s="162"/>
      <c r="W201" s="168"/>
      <c r="X201" s="156"/>
      <c r="Y201" s="156"/>
      <c r="Z201" s="176"/>
      <c r="AA201" s="139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  <c r="AU201" s="162"/>
      <c r="AV201" s="162"/>
      <c r="AW201" s="162"/>
      <c r="AX201" s="162"/>
      <c r="AY201" s="163"/>
      <c r="AZ201" s="163"/>
      <c r="BA201" s="163"/>
      <c r="BB201" s="164"/>
      <c r="BC201" s="164"/>
    </row>
    <row r="202" spans="1:55" ht="15.75" x14ac:dyDescent="0.25">
      <c r="A202" s="1023" t="s">
        <v>263</v>
      </c>
      <c r="B202" s="1024"/>
      <c r="C202" s="195"/>
      <c r="D202" s="460"/>
      <c r="E202" s="78"/>
      <c r="F202" s="78"/>
      <c r="G202" s="4"/>
      <c r="H202" s="4"/>
      <c r="I202" s="159"/>
      <c r="J202" s="159"/>
      <c r="K202" s="159"/>
      <c r="L202" s="159"/>
      <c r="M202" s="159"/>
      <c r="N202" s="160"/>
      <c r="O202" s="161"/>
      <c r="P202" s="161"/>
      <c r="Q202" s="161"/>
      <c r="R202" s="161"/>
      <c r="S202" s="161"/>
      <c r="T202" s="161"/>
      <c r="U202" s="161"/>
      <c r="V202" s="162"/>
      <c r="W202" s="168"/>
      <c r="X202" s="156"/>
      <c r="Y202" s="156"/>
      <c r="Z202" s="176"/>
      <c r="AA202" s="139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3"/>
      <c r="AZ202" s="163"/>
      <c r="BA202" s="163"/>
      <c r="BB202" s="164"/>
      <c r="BC202" s="164"/>
    </row>
    <row r="203" spans="1:55" ht="15.75" x14ac:dyDescent="0.25">
      <c r="A203" s="1017" t="s">
        <v>264</v>
      </c>
      <c r="B203" s="1018"/>
      <c r="C203" s="196"/>
      <c r="D203" s="460"/>
      <c r="E203" s="78"/>
      <c r="F203" s="78"/>
      <c r="G203" s="4"/>
      <c r="H203" s="4"/>
      <c r="I203" s="159"/>
      <c r="J203" s="159"/>
      <c r="K203" s="159"/>
      <c r="L203" s="159"/>
      <c r="M203" s="159"/>
      <c r="N203" s="160"/>
      <c r="O203" s="161"/>
      <c r="P203" s="161"/>
      <c r="Q203" s="161"/>
      <c r="R203" s="161"/>
      <c r="S203" s="161"/>
      <c r="T203" s="161"/>
      <c r="U203" s="161"/>
      <c r="V203" s="162"/>
      <c r="W203" s="168"/>
      <c r="X203" s="156"/>
      <c r="Y203" s="156"/>
      <c r="Z203" s="176"/>
      <c r="AA203" s="139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3"/>
      <c r="AZ203" s="163"/>
      <c r="BA203" s="163"/>
      <c r="BB203" s="164"/>
      <c r="BC203" s="164"/>
    </row>
    <row r="204" spans="1:55" x14ac:dyDescent="0.25">
      <c r="A204" s="157" t="s">
        <v>265</v>
      </c>
      <c r="B204" s="134"/>
      <c r="C204" s="134"/>
      <c r="D204" s="134"/>
      <c r="E204" s="135"/>
      <c r="F204" s="136"/>
      <c r="G204" s="136"/>
      <c r="H204" s="1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49"/>
      <c r="Y204" s="14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x14ac:dyDescent="0.25">
      <c r="A205" s="1009" t="s">
        <v>266</v>
      </c>
      <c r="B205" s="1010"/>
      <c r="C205" s="1013" t="s">
        <v>261</v>
      </c>
      <c r="D205" s="134"/>
      <c r="E205" s="135"/>
      <c r="F205" s="159"/>
      <c r="G205" s="159"/>
      <c r="H205" s="15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77">
        <v>0</v>
      </c>
      <c r="Y205" s="149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x14ac:dyDescent="0.25">
      <c r="A206" s="1011"/>
      <c r="B206" s="1012"/>
      <c r="C206" s="1014"/>
      <c r="D206" s="134"/>
      <c r="E206" s="135"/>
      <c r="F206" s="159"/>
      <c r="G206" s="159"/>
      <c r="H206" s="15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77">
        <v>0</v>
      </c>
      <c r="Y206" s="149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x14ac:dyDescent="0.25">
      <c r="A207" s="140"/>
      <c r="B207" s="141" t="s">
        <v>267</v>
      </c>
      <c r="C207" s="346"/>
      <c r="D207" s="461"/>
      <c r="E207" s="135"/>
      <c r="F207" s="159"/>
      <c r="G207" s="159"/>
      <c r="H207" s="15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77">
        <v>0</v>
      </c>
      <c r="Y207" s="149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x14ac:dyDescent="0.25">
      <c r="A208" s="142"/>
      <c r="B208" s="143" t="s">
        <v>268</v>
      </c>
      <c r="C208" s="366"/>
      <c r="D208" s="461"/>
      <c r="E208" s="135"/>
      <c r="F208" s="159"/>
      <c r="G208" s="159"/>
      <c r="H208" s="15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49"/>
      <c r="Y208" s="149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25" x14ac:dyDescent="0.25">
      <c r="A209" s="142"/>
      <c r="B209" s="143" t="s">
        <v>269</v>
      </c>
      <c r="C209" s="366"/>
      <c r="D209" s="461"/>
      <c r="E209" s="135"/>
      <c r="F209" s="159"/>
      <c r="G209" s="159"/>
      <c r="H209" s="15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49"/>
      <c r="Y209" s="149"/>
    </row>
    <row r="210" spans="1:25" x14ac:dyDescent="0.25">
      <c r="A210" s="142"/>
      <c r="B210" s="143" t="s">
        <v>270</v>
      </c>
      <c r="C210" s="366"/>
      <c r="D210" s="461"/>
      <c r="E210" s="135"/>
      <c r="F210" s="159"/>
      <c r="G210" s="159"/>
      <c r="H210" s="15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49"/>
      <c r="Y210" s="149"/>
    </row>
    <row r="211" spans="1:25" x14ac:dyDescent="0.25">
      <c r="A211" s="142"/>
      <c r="B211" s="143" t="s">
        <v>271</v>
      </c>
      <c r="C211" s="366"/>
      <c r="D211" s="461"/>
      <c r="E211" s="135"/>
      <c r="F211" s="159"/>
      <c r="G211" s="159"/>
      <c r="H211" s="15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49"/>
      <c r="Y211" s="149"/>
    </row>
    <row r="212" spans="1:25" x14ac:dyDescent="0.25">
      <c r="A212" s="142"/>
      <c r="B212" s="143" t="s">
        <v>272</v>
      </c>
      <c r="C212" s="366"/>
      <c r="D212" s="461"/>
      <c r="E212" s="135"/>
      <c r="F212" s="159"/>
      <c r="G212" s="159"/>
      <c r="H212" s="15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49"/>
      <c r="Y212" s="149"/>
    </row>
    <row r="213" spans="1:25" x14ac:dyDescent="0.25">
      <c r="A213" s="165"/>
      <c r="B213" s="166" t="s">
        <v>273</v>
      </c>
      <c r="C213" s="347"/>
      <c r="D213" s="461"/>
      <c r="E213" s="135"/>
      <c r="F213" s="159"/>
      <c r="G213" s="159"/>
      <c r="H213" s="15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49"/>
      <c r="Y213" s="149"/>
    </row>
    <row r="214" spans="1:25" x14ac:dyDescent="0.25">
      <c r="A214" s="144"/>
      <c r="B214" s="20"/>
      <c r="C214" s="145"/>
      <c r="D214" s="145"/>
      <c r="E214" s="14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49"/>
      <c r="Y214" s="149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49"/>
      <c r="Y215" s="149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49"/>
      <c r="Y216" s="149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49"/>
      <c r="Y217" s="149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49"/>
      <c r="Y218" s="149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49"/>
      <c r="Y219" s="149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49"/>
      <c r="Y220" s="149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49"/>
      <c r="Y221" s="149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49"/>
      <c r="Y222" s="149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49"/>
      <c r="Y223" s="149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49"/>
      <c r="Y224" s="149"/>
    </row>
    <row r="225" spans="24:25" x14ac:dyDescent="0.25">
      <c r="X225" s="149"/>
      <c r="Y225" s="149"/>
    </row>
    <row r="226" spans="24:25" x14ac:dyDescent="0.25">
      <c r="X226" s="149"/>
      <c r="Y226" s="149"/>
    </row>
    <row r="227" spans="24:25" x14ac:dyDescent="0.25">
      <c r="X227" s="149"/>
      <c r="Y227" s="149"/>
    </row>
    <row r="228" spans="24:25" x14ac:dyDescent="0.25">
      <c r="X228" s="149"/>
      <c r="Y228" s="149"/>
    </row>
    <row r="229" spans="24:25" x14ac:dyDescent="0.25">
      <c r="X229" s="149"/>
      <c r="Y229" s="149"/>
    </row>
    <row r="230" spans="24:25" x14ac:dyDescent="0.25">
      <c r="X230" s="149"/>
      <c r="Y230" s="149"/>
    </row>
    <row r="231" spans="24:25" x14ac:dyDescent="0.25">
      <c r="X231" s="149"/>
      <c r="Y231" s="149"/>
    </row>
    <row r="232" spans="24:25" x14ac:dyDescent="0.25">
      <c r="X232" s="149"/>
      <c r="Y232" s="149"/>
    </row>
    <row r="233" spans="24:25" x14ac:dyDescent="0.25">
      <c r="X233" s="149"/>
      <c r="Y233" s="149"/>
    </row>
    <row r="234" spans="24:25" x14ac:dyDescent="0.25">
      <c r="X234" s="149"/>
      <c r="Y234" s="149"/>
    </row>
    <row r="235" spans="24:25" x14ac:dyDescent="0.25">
      <c r="X235" s="149"/>
      <c r="Y235" s="149"/>
    </row>
    <row r="236" spans="24:25" x14ac:dyDescent="0.25">
      <c r="X236" s="149"/>
      <c r="Y236" s="149"/>
    </row>
    <row r="237" spans="24:25" x14ac:dyDescent="0.25">
      <c r="X237" s="149"/>
      <c r="Y237" s="149"/>
    </row>
    <row r="238" spans="24:25" x14ac:dyDescent="0.25">
      <c r="X238" s="149"/>
      <c r="Y238" s="149"/>
    </row>
    <row r="239" spans="24:25" x14ac:dyDescent="0.25">
      <c r="X239" s="149"/>
      <c r="Y239" s="149"/>
    </row>
    <row r="240" spans="24:25" x14ac:dyDescent="0.25">
      <c r="X240" s="149"/>
      <c r="Y240" s="149"/>
    </row>
    <row r="241" spans="24:25" x14ac:dyDescent="0.25">
      <c r="X241" s="149"/>
      <c r="Y241" s="149"/>
    </row>
    <row r="242" spans="24:25" x14ac:dyDescent="0.25">
      <c r="X242" s="149"/>
      <c r="Y242" s="149"/>
    </row>
    <row r="243" spans="24:25" x14ac:dyDescent="0.25">
      <c r="X243" s="149"/>
      <c r="Y243" s="149"/>
    </row>
    <row r="244" spans="24:25" x14ac:dyDescent="0.25">
      <c r="X244" s="149"/>
      <c r="Y244" s="149"/>
    </row>
    <row r="245" spans="24:25" x14ac:dyDescent="0.25">
      <c r="X245" s="149"/>
      <c r="Y245" s="149"/>
    </row>
    <row r="246" spans="24:25" x14ac:dyDescent="0.25">
      <c r="X246" s="149"/>
      <c r="Y246" s="149"/>
    </row>
    <row r="247" spans="24:25" x14ac:dyDescent="0.25">
      <c r="X247" s="149"/>
      <c r="Y247" s="149"/>
    </row>
    <row r="248" spans="24:25" x14ac:dyDescent="0.25">
      <c r="X248" s="149"/>
      <c r="Y248" s="149"/>
    </row>
    <row r="249" spans="24:25" x14ac:dyDescent="0.25">
      <c r="X249" s="149"/>
      <c r="Y249" s="149"/>
    </row>
    <row r="250" spans="24:25" x14ac:dyDescent="0.25">
      <c r="X250" s="149"/>
      <c r="Y250" s="149"/>
    </row>
    <row r="251" spans="24:25" x14ac:dyDescent="0.25">
      <c r="X251" s="149"/>
      <c r="Y251" s="149"/>
    </row>
    <row r="252" spans="24:25" x14ac:dyDescent="0.25">
      <c r="X252" s="149"/>
      <c r="Y252" s="149"/>
    </row>
    <row r="253" spans="24:25" x14ac:dyDescent="0.25">
      <c r="X253" s="149"/>
      <c r="Y253" s="149"/>
    </row>
    <row r="254" spans="24:25" x14ac:dyDescent="0.25">
      <c r="X254" s="149"/>
      <c r="Y254" s="149"/>
    </row>
    <row r="255" spans="24:25" x14ac:dyDescent="0.25">
      <c r="X255" s="149"/>
      <c r="Y255" s="149"/>
    </row>
    <row r="256" spans="24:25" x14ac:dyDescent="0.25">
      <c r="X256" s="149"/>
      <c r="Y256" s="149"/>
    </row>
    <row r="257" spans="24:25" x14ac:dyDescent="0.25">
      <c r="X257" s="149"/>
      <c r="Y257" s="149"/>
    </row>
    <row r="258" spans="24:25" x14ac:dyDescent="0.25">
      <c r="X258" s="149"/>
      <c r="Y258" s="149"/>
    </row>
    <row r="259" spans="24:25" x14ac:dyDescent="0.25">
      <c r="X259" s="149"/>
      <c r="Y259" s="149"/>
    </row>
    <row r="260" spans="24:25" x14ac:dyDescent="0.25">
      <c r="X260" s="149"/>
      <c r="Y260" s="149"/>
    </row>
    <row r="261" spans="24:25" x14ac:dyDescent="0.25">
      <c r="X261" s="149"/>
      <c r="Y261" s="149"/>
    </row>
    <row r="262" spans="24:25" x14ac:dyDescent="0.25">
      <c r="X262" s="149"/>
      <c r="Y262" s="149"/>
    </row>
    <row r="263" spans="24:25" x14ac:dyDescent="0.25">
      <c r="X263" s="149"/>
      <c r="Y263" s="149"/>
    </row>
    <row r="264" spans="24:25" x14ac:dyDescent="0.25">
      <c r="X264" s="149"/>
      <c r="Y264" s="149"/>
    </row>
    <row r="265" spans="24:25" x14ac:dyDescent="0.25">
      <c r="X265" s="149"/>
      <c r="Y265" s="149"/>
    </row>
    <row r="266" spans="24:25" x14ac:dyDescent="0.25">
      <c r="X266" s="149"/>
      <c r="Y266" s="149"/>
    </row>
    <row r="267" spans="24:25" x14ac:dyDescent="0.25">
      <c r="X267" s="149"/>
      <c r="Y267" s="149"/>
    </row>
    <row r="268" spans="24:25" x14ac:dyDescent="0.25">
      <c r="X268" s="149"/>
      <c r="Y268" s="149"/>
    </row>
    <row r="269" spans="24:25" x14ac:dyDescent="0.25">
      <c r="X269" s="149"/>
      <c r="Y269" s="149"/>
    </row>
    <row r="270" spans="24:25" x14ac:dyDescent="0.25">
      <c r="X270" s="149"/>
      <c r="Y270" s="149"/>
    </row>
    <row r="271" spans="24:25" x14ac:dyDescent="0.25">
      <c r="X271" s="149"/>
      <c r="Y271" s="149"/>
    </row>
    <row r="272" spans="24:25" x14ac:dyDescent="0.25">
      <c r="X272" s="149"/>
      <c r="Y272" s="149"/>
    </row>
    <row r="273" spans="24:25" x14ac:dyDescent="0.25">
      <c r="X273" s="149"/>
      <c r="Y273" s="149"/>
    </row>
    <row r="274" spans="24:25" x14ac:dyDescent="0.25">
      <c r="X274" s="149"/>
      <c r="Y274" s="149"/>
    </row>
    <row r="275" spans="24:25" x14ac:dyDescent="0.25">
      <c r="X275" s="149"/>
      <c r="Y275" s="149"/>
    </row>
    <row r="276" spans="24:25" x14ac:dyDescent="0.25">
      <c r="X276" s="149"/>
      <c r="Y276" s="149"/>
    </row>
    <row r="277" spans="24:25" x14ac:dyDescent="0.25">
      <c r="X277" s="149"/>
      <c r="Y277" s="149"/>
    </row>
    <row r="278" spans="24:25" x14ac:dyDescent="0.25">
      <c r="X278" s="149"/>
      <c r="Y278" s="149"/>
    </row>
    <row r="279" spans="24:25" x14ac:dyDescent="0.25">
      <c r="X279" s="149"/>
      <c r="Y279" s="149"/>
    </row>
    <row r="280" spans="24:25" x14ac:dyDescent="0.25">
      <c r="X280" s="149"/>
      <c r="Y280" s="149"/>
    </row>
    <row r="281" spans="24:25" x14ac:dyDescent="0.25">
      <c r="X281" s="149"/>
      <c r="Y281" s="149"/>
    </row>
    <row r="282" spans="24:25" x14ac:dyDescent="0.25">
      <c r="X282" s="149"/>
      <c r="Y282" s="149"/>
    </row>
    <row r="283" spans="24:25" x14ac:dyDescent="0.25">
      <c r="X283" s="149"/>
      <c r="Y283" s="149"/>
    </row>
    <row r="284" spans="24:25" x14ac:dyDescent="0.25">
      <c r="X284" s="149"/>
      <c r="Y284" s="149"/>
    </row>
    <row r="285" spans="24:25" x14ac:dyDescent="0.25">
      <c r="X285" s="149"/>
      <c r="Y285" s="149"/>
    </row>
    <row r="286" spans="24:25" x14ac:dyDescent="0.25">
      <c r="X286" s="149"/>
      <c r="Y286" s="149"/>
    </row>
    <row r="287" spans="24:25" x14ac:dyDescent="0.25">
      <c r="X287" s="149"/>
      <c r="Y287" s="149"/>
    </row>
    <row r="288" spans="24:25" x14ac:dyDescent="0.25">
      <c r="X288" s="149"/>
      <c r="Y288" s="149"/>
    </row>
    <row r="289" spans="24:25" x14ac:dyDescent="0.25">
      <c r="X289" s="149"/>
      <c r="Y289" s="149"/>
    </row>
    <row r="290" spans="24:25" x14ac:dyDescent="0.25">
      <c r="X290" s="149"/>
      <c r="Y290" s="149"/>
    </row>
    <row r="291" spans="24:25" x14ac:dyDescent="0.25">
      <c r="X291" s="149"/>
      <c r="Y291" s="149"/>
    </row>
    <row r="292" spans="24:25" x14ac:dyDescent="0.25">
      <c r="X292" s="149"/>
      <c r="Y292" s="149"/>
    </row>
    <row r="293" spans="24:25" x14ac:dyDescent="0.25">
      <c r="X293" s="149"/>
      <c r="Y293" s="149"/>
    </row>
    <row r="294" spans="24:25" x14ac:dyDescent="0.25">
      <c r="X294" s="149"/>
      <c r="Y294" s="149"/>
    </row>
    <row r="295" spans="24:25" x14ac:dyDescent="0.25">
      <c r="X295" s="149"/>
      <c r="Y295" s="149"/>
    </row>
    <row r="296" spans="24:25" x14ac:dyDescent="0.25">
      <c r="X296" s="149"/>
      <c r="Y296" s="149"/>
    </row>
    <row r="297" spans="24:25" x14ac:dyDescent="0.25">
      <c r="X297" s="149"/>
      <c r="Y297" s="149"/>
    </row>
    <row r="298" spans="24:25" x14ac:dyDescent="0.25">
      <c r="X298" s="149"/>
      <c r="Y298" s="149"/>
    </row>
    <row r="299" spans="24:25" x14ac:dyDescent="0.25">
      <c r="X299" s="149"/>
      <c r="Y299" s="149"/>
    </row>
    <row r="300" spans="24:25" x14ac:dyDescent="0.25">
      <c r="X300" s="149"/>
      <c r="Y300" s="149"/>
    </row>
    <row r="301" spans="24:25" x14ac:dyDescent="0.25">
      <c r="X301" s="149"/>
      <c r="Y301" s="149"/>
    </row>
    <row r="302" spans="24:25" x14ac:dyDescent="0.25">
      <c r="X302" s="149"/>
      <c r="Y302" s="149"/>
    </row>
    <row r="303" spans="24:25" x14ac:dyDescent="0.25">
      <c r="X303" s="149"/>
      <c r="Y303" s="149"/>
    </row>
    <row r="304" spans="24:25" x14ac:dyDescent="0.25">
      <c r="X304" s="149"/>
      <c r="Y304" s="149"/>
    </row>
    <row r="305" spans="24:25" x14ac:dyDescent="0.25">
      <c r="X305" s="149"/>
      <c r="Y305" s="149"/>
    </row>
    <row r="306" spans="24:25" x14ac:dyDescent="0.25">
      <c r="X306" s="149"/>
      <c r="Y306" s="149"/>
    </row>
    <row r="307" spans="24:25" x14ac:dyDescent="0.25">
      <c r="X307" s="149"/>
      <c r="Y307" s="149"/>
    </row>
    <row r="308" spans="24:25" x14ac:dyDescent="0.25">
      <c r="X308" s="149"/>
      <c r="Y308" s="149"/>
    </row>
    <row r="309" spans="24:25" x14ac:dyDescent="0.25">
      <c r="X309" s="149"/>
      <c r="Y309" s="149"/>
    </row>
    <row r="310" spans="24:25" x14ac:dyDescent="0.25">
      <c r="X310" s="149"/>
      <c r="Y310" s="149"/>
    </row>
    <row r="311" spans="24:25" x14ac:dyDescent="0.25">
      <c r="X311" s="149"/>
      <c r="Y311" s="149"/>
    </row>
    <row r="312" spans="24:25" x14ac:dyDescent="0.25">
      <c r="X312" s="149"/>
      <c r="Y312" s="149"/>
    </row>
    <row r="313" spans="24:25" x14ac:dyDescent="0.25">
      <c r="X313" s="149"/>
      <c r="Y313" s="149"/>
    </row>
    <row r="314" spans="24:25" x14ac:dyDescent="0.25">
      <c r="X314" s="149"/>
      <c r="Y314" s="149"/>
    </row>
    <row r="315" spans="24:25" x14ac:dyDescent="0.25">
      <c r="X315" s="149"/>
      <c r="Y315" s="149"/>
    </row>
    <row r="316" spans="24:25" x14ac:dyDescent="0.25">
      <c r="X316" s="149"/>
      <c r="Y316" s="149"/>
    </row>
    <row r="317" spans="24:25" x14ac:dyDescent="0.25">
      <c r="X317" s="149"/>
      <c r="Y317" s="149"/>
    </row>
    <row r="318" spans="24:25" x14ac:dyDescent="0.25">
      <c r="X318" s="149"/>
      <c r="Y318" s="149"/>
    </row>
    <row r="319" spans="24:25" x14ac:dyDescent="0.25">
      <c r="X319" s="149"/>
      <c r="Y319" s="149"/>
    </row>
    <row r="320" spans="24:25" x14ac:dyDescent="0.25">
      <c r="X320" s="149"/>
      <c r="Y320" s="149"/>
    </row>
    <row r="321" spans="24:25" x14ac:dyDescent="0.25">
      <c r="X321" s="149"/>
      <c r="Y321" s="149"/>
    </row>
    <row r="322" spans="24:25" x14ac:dyDescent="0.25">
      <c r="X322" s="149"/>
      <c r="Y322" s="149"/>
    </row>
    <row r="323" spans="24:25" x14ac:dyDescent="0.25">
      <c r="X323" s="149"/>
      <c r="Y323" s="149"/>
    </row>
    <row r="324" spans="24:25" x14ac:dyDescent="0.25">
      <c r="X324" s="149"/>
      <c r="Y324" s="149"/>
    </row>
    <row r="325" spans="24:25" x14ac:dyDescent="0.25">
      <c r="X325" s="149"/>
      <c r="Y325" s="149"/>
    </row>
    <row r="326" spans="24:25" x14ac:dyDescent="0.25">
      <c r="X326" s="149"/>
      <c r="Y326" s="149"/>
    </row>
    <row r="327" spans="24:25" x14ac:dyDescent="0.25">
      <c r="X327" s="149"/>
      <c r="Y327" s="149"/>
    </row>
    <row r="328" spans="24:25" x14ac:dyDescent="0.25">
      <c r="X328" s="149"/>
      <c r="Y328" s="149"/>
    </row>
    <row r="329" spans="24:25" x14ac:dyDescent="0.25">
      <c r="X329" s="149"/>
      <c r="Y329" s="149"/>
    </row>
    <row r="330" spans="24:25" x14ac:dyDescent="0.25">
      <c r="X330" s="149"/>
      <c r="Y330" s="149"/>
    </row>
    <row r="331" spans="24:25" x14ac:dyDescent="0.25">
      <c r="X331" s="149"/>
      <c r="Y331" s="149"/>
    </row>
    <row r="332" spans="24:25" x14ac:dyDescent="0.25">
      <c r="X332" s="149"/>
      <c r="Y332" s="149"/>
    </row>
    <row r="333" spans="24:25" x14ac:dyDescent="0.25">
      <c r="X333" s="149"/>
      <c r="Y333" s="149"/>
    </row>
    <row r="334" spans="24:25" x14ac:dyDescent="0.25">
      <c r="X334" s="149"/>
      <c r="Y334" s="149"/>
    </row>
    <row r="335" spans="24:25" x14ac:dyDescent="0.25">
      <c r="X335" s="149"/>
      <c r="Y335" s="149"/>
    </row>
    <row r="336" spans="24:25" x14ac:dyDescent="0.25">
      <c r="X336" s="149"/>
      <c r="Y336" s="149"/>
    </row>
    <row r="337" spans="24:25" x14ac:dyDescent="0.25">
      <c r="X337" s="149"/>
      <c r="Y337" s="149"/>
    </row>
    <row r="338" spans="24:25" x14ac:dyDescent="0.25">
      <c r="X338" s="149"/>
      <c r="Y338" s="149"/>
    </row>
    <row r="339" spans="24:25" x14ac:dyDescent="0.25">
      <c r="X339" s="149"/>
      <c r="Y339" s="149"/>
    </row>
    <row r="340" spans="24:25" x14ac:dyDescent="0.25">
      <c r="X340" s="149"/>
      <c r="Y340" s="149"/>
    </row>
    <row r="341" spans="24:25" x14ac:dyDescent="0.25">
      <c r="X341" s="149"/>
      <c r="Y341" s="149"/>
    </row>
    <row r="342" spans="24:25" x14ac:dyDescent="0.25">
      <c r="X342" s="149"/>
      <c r="Y342" s="149"/>
    </row>
    <row r="343" spans="24:25" x14ac:dyDescent="0.25">
      <c r="X343" s="149"/>
      <c r="Y343" s="149"/>
    </row>
    <row r="344" spans="24:25" x14ac:dyDescent="0.25">
      <c r="X344" s="149"/>
      <c r="Y344" s="149"/>
    </row>
    <row r="345" spans="24:25" x14ac:dyDescent="0.25">
      <c r="X345" s="149"/>
      <c r="Y345" s="149"/>
    </row>
    <row r="346" spans="24:25" x14ac:dyDescent="0.25">
      <c r="X346" s="149"/>
      <c r="Y346" s="149"/>
    </row>
    <row r="347" spans="24:25" x14ac:dyDescent="0.25">
      <c r="X347" s="149"/>
      <c r="Y347" s="149"/>
    </row>
    <row r="348" spans="24:25" x14ac:dyDescent="0.25">
      <c r="X348" s="149"/>
      <c r="Y348" s="149"/>
    </row>
    <row r="349" spans="24:25" x14ac:dyDescent="0.25">
      <c r="X349" s="149"/>
      <c r="Y349" s="149"/>
    </row>
    <row r="350" spans="24:25" x14ac:dyDescent="0.25">
      <c r="X350" s="149"/>
      <c r="Y350" s="149"/>
    </row>
    <row r="351" spans="24:25" x14ac:dyDescent="0.25">
      <c r="X351" s="149"/>
      <c r="Y351" s="149"/>
    </row>
    <row r="352" spans="24:25" x14ac:dyDescent="0.25">
      <c r="X352" s="149"/>
      <c r="Y352" s="149"/>
    </row>
    <row r="353" spans="24:25" x14ac:dyDescent="0.25">
      <c r="X353" s="149"/>
      <c r="Y353" s="149"/>
    </row>
    <row r="354" spans="24:25" x14ac:dyDescent="0.25">
      <c r="X354" s="149"/>
      <c r="Y354" s="149"/>
    </row>
    <row r="355" spans="24:25" x14ac:dyDescent="0.25">
      <c r="X355" s="149"/>
      <c r="Y355" s="149"/>
    </row>
    <row r="356" spans="24:25" x14ac:dyDescent="0.25">
      <c r="X356" s="149"/>
      <c r="Y356" s="149"/>
    </row>
    <row r="357" spans="24:25" x14ac:dyDescent="0.25">
      <c r="X357" s="149"/>
      <c r="Y357" s="149"/>
    </row>
    <row r="358" spans="24:25" x14ac:dyDescent="0.25">
      <c r="X358" s="149"/>
      <c r="Y358" s="149"/>
    </row>
    <row r="359" spans="24:25" x14ac:dyDescent="0.25">
      <c r="X359" s="149"/>
      <c r="Y359" s="149"/>
    </row>
    <row r="360" spans="24:25" x14ac:dyDescent="0.25">
      <c r="X360" s="149"/>
      <c r="Y360" s="149"/>
    </row>
    <row r="361" spans="24:25" x14ac:dyDescent="0.25">
      <c r="X361" s="149"/>
      <c r="Y361" s="149"/>
    </row>
    <row r="362" spans="24:25" x14ac:dyDescent="0.25">
      <c r="X362" s="149"/>
      <c r="Y362" s="149"/>
    </row>
    <row r="363" spans="24:25" x14ac:dyDescent="0.25">
      <c r="X363" s="149"/>
      <c r="Y363" s="149"/>
    </row>
    <row r="364" spans="24:25" x14ac:dyDescent="0.25">
      <c r="X364" s="149"/>
      <c r="Y364" s="149"/>
    </row>
    <row r="365" spans="24:25" x14ac:dyDescent="0.25">
      <c r="X365" s="149"/>
      <c r="Y365" s="149"/>
    </row>
    <row r="366" spans="24:25" x14ac:dyDescent="0.25">
      <c r="X366" s="149"/>
      <c r="Y366" s="149"/>
    </row>
    <row r="367" spans="24:25" x14ac:dyDescent="0.25">
      <c r="X367" s="149"/>
      <c r="Y367" s="149"/>
    </row>
    <row r="368" spans="24:25" x14ac:dyDescent="0.25">
      <c r="X368" s="149"/>
      <c r="Y368" s="149"/>
    </row>
    <row r="369" spans="24:25" x14ac:dyDescent="0.25">
      <c r="X369" s="149"/>
      <c r="Y369" s="149"/>
    </row>
    <row r="370" spans="24:25" x14ac:dyDescent="0.25">
      <c r="X370" s="149"/>
      <c r="Y370" s="149"/>
    </row>
    <row r="371" spans="24:25" x14ac:dyDescent="0.25">
      <c r="X371" s="149"/>
      <c r="Y371" s="149"/>
    </row>
    <row r="372" spans="24:25" x14ac:dyDescent="0.25">
      <c r="X372" s="149"/>
      <c r="Y372" s="149"/>
    </row>
    <row r="373" spans="24:25" x14ac:dyDescent="0.25">
      <c r="X373" s="149"/>
      <c r="Y373" s="149"/>
    </row>
    <row r="374" spans="24:25" x14ac:dyDescent="0.25">
      <c r="X374" s="149"/>
      <c r="Y374" s="149"/>
    </row>
    <row r="375" spans="24:25" x14ac:dyDescent="0.25">
      <c r="X375" s="149"/>
      <c r="Y375" s="149"/>
    </row>
    <row r="376" spans="24:25" x14ac:dyDescent="0.25">
      <c r="X376" s="149"/>
      <c r="Y376" s="149"/>
    </row>
    <row r="377" spans="24:25" x14ac:dyDescent="0.25">
      <c r="X377" s="149"/>
      <c r="Y377" s="149"/>
    </row>
    <row r="378" spans="24:25" x14ac:dyDescent="0.25">
      <c r="X378" s="149"/>
      <c r="Y378" s="149"/>
    </row>
    <row r="379" spans="24:25" x14ac:dyDescent="0.25">
      <c r="X379" s="149"/>
      <c r="Y379" s="149"/>
    </row>
    <row r="380" spans="24:25" x14ac:dyDescent="0.25">
      <c r="X380" s="149"/>
      <c r="Y380" s="149"/>
    </row>
    <row r="381" spans="24:25" x14ac:dyDescent="0.25">
      <c r="X381" s="149"/>
      <c r="Y381" s="149"/>
    </row>
    <row r="382" spans="24:25" x14ac:dyDescent="0.25">
      <c r="X382" s="149"/>
      <c r="Y382" s="149"/>
    </row>
    <row r="383" spans="24:25" x14ac:dyDescent="0.25">
      <c r="X383" s="149"/>
      <c r="Y383" s="149"/>
    </row>
    <row r="384" spans="24:25" x14ac:dyDescent="0.25">
      <c r="X384" s="149"/>
      <c r="Y384" s="149"/>
    </row>
    <row r="385" spans="24:25" x14ac:dyDescent="0.25">
      <c r="X385" s="149"/>
      <c r="Y385" s="149"/>
    </row>
    <row r="386" spans="24:25" x14ac:dyDescent="0.25">
      <c r="X386" s="149"/>
      <c r="Y386" s="149"/>
    </row>
    <row r="387" spans="24:25" x14ac:dyDescent="0.25">
      <c r="X387" s="149"/>
      <c r="Y387" s="149"/>
    </row>
    <row r="388" spans="24:25" x14ac:dyDescent="0.25">
      <c r="X388" s="149"/>
      <c r="Y388" s="149"/>
    </row>
    <row r="389" spans="24:25" x14ac:dyDescent="0.25">
      <c r="X389" s="149"/>
      <c r="Y389" s="149"/>
    </row>
    <row r="390" spans="24:25" x14ac:dyDescent="0.25">
      <c r="X390" s="149"/>
      <c r="Y390" s="149"/>
    </row>
    <row r="391" spans="24:25" x14ac:dyDescent="0.25">
      <c r="X391" s="149"/>
      <c r="Y391" s="149"/>
    </row>
    <row r="392" spans="24:25" x14ac:dyDescent="0.25">
      <c r="X392" s="149"/>
      <c r="Y392" s="149"/>
    </row>
    <row r="393" spans="24:25" x14ac:dyDescent="0.25">
      <c r="X393" s="149"/>
      <c r="Y393" s="149"/>
    </row>
    <row r="394" spans="24:25" x14ac:dyDescent="0.25">
      <c r="X394" s="149"/>
      <c r="Y394" s="149"/>
    </row>
    <row r="395" spans="24:25" x14ac:dyDescent="0.25">
      <c r="X395" s="149"/>
      <c r="Y395" s="149"/>
    </row>
    <row r="396" spans="24:25" x14ac:dyDescent="0.25">
      <c r="X396" s="149"/>
      <c r="Y396" s="149"/>
    </row>
    <row r="397" spans="24:25" x14ac:dyDescent="0.25">
      <c r="X397" s="149"/>
      <c r="Y397" s="149"/>
    </row>
    <row r="398" spans="24:25" x14ac:dyDescent="0.25">
      <c r="X398" s="149"/>
      <c r="Y398" s="149"/>
    </row>
    <row r="399" spans="24:25" x14ac:dyDescent="0.25">
      <c r="X399" s="149"/>
      <c r="Y399" s="149"/>
    </row>
    <row r="400" spans="24:25" x14ac:dyDescent="0.25">
      <c r="X400" s="149"/>
      <c r="Y400" s="149"/>
    </row>
    <row r="401" spans="24:25" x14ac:dyDescent="0.25">
      <c r="X401" s="149"/>
      <c r="Y401" s="149"/>
    </row>
    <row r="402" spans="24:25" x14ac:dyDescent="0.25">
      <c r="X402" s="149"/>
      <c r="Y402" s="149"/>
    </row>
    <row r="403" spans="24:25" x14ac:dyDescent="0.25">
      <c r="X403" s="149"/>
      <c r="Y403" s="149"/>
    </row>
    <row r="404" spans="24:25" x14ac:dyDescent="0.25">
      <c r="X404" s="149"/>
      <c r="Y404" s="149"/>
    </row>
    <row r="405" spans="24:25" x14ac:dyDescent="0.25">
      <c r="X405" s="149"/>
      <c r="Y405" s="149"/>
    </row>
    <row r="406" spans="24:25" x14ac:dyDescent="0.25">
      <c r="X406" s="149"/>
      <c r="Y406" s="149"/>
    </row>
    <row r="407" spans="24:25" x14ac:dyDescent="0.25">
      <c r="X407" s="149"/>
      <c r="Y407" s="149"/>
    </row>
    <row r="408" spans="24:25" x14ac:dyDescent="0.25">
      <c r="X408" s="149"/>
      <c r="Y408" s="149"/>
    </row>
    <row r="409" spans="24:25" x14ac:dyDescent="0.25">
      <c r="X409" s="149"/>
      <c r="Y409" s="149"/>
    </row>
    <row r="410" spans="24:25" x14ac:dyDescent="0.25">
      <c r="X410" s="149"/>
      <c r="Y410" s="149"/>
    </row>
    <row r="411" spans="24:25" x14ac:dyDescent="0.25">
      <c r="X411" s="149"/>
      <c r="Y411" s="149"/>
    </row>
    <row r="412" spans="24:25" x14ac:dyDescent="0.25">
      <c r="X412" s="149"/>
      <c r="Y412" s="149"/>
    </row>
    <row r="413" spans="24:25" x14ac:dyDescent="0.25">
      <c r="X413" s="149"/>
      <c r="Y413" s="149"/>
    </row>
    <row r="414" spans="24:25" x14ac:dyDescent="0.25">
      <c r="X414" s="149"/>
      <c r="Y414" s="149"/>
    </row>
    <row r="415" spans="24:25" x14ac:dyDescent="0.25">
      <c r="X415" s="149"/>
      <c r="Y415" s="149"/>
    </row>
    <row r="416" spans="24:25" x14ac:dyDescent="0.25">
      <c r="X416" s="149"/>
      <c r="Y416" s="149"/>
    </row>
    <row r="417" spans="24:25" x14ac:dyDescent="0.25">
      <c r="X417" s="149"/>
      <c r="Y417" s="149"/>
    </row>
    <row r="418" spans="24:25" x14ac:dyDescent="0.25">
      <c r="X418" s="149"/>
      <c r="Y418" s="149"/>
    </row>
    <row r="419" spans="24:25" x14ac:dyDescent="0.25">
      <c r="X419" s="149"/>
      <c r="Y419" s="149"/>
    </row>
    <row r="420" spans="24:25" x14ac:dyDescent="0.25">
      <c r="X420" s="149"/>
      <c r="Y420" s="149"/>
    </row>
    <row r="421" spans="24:25" x14ac:dyDescent="0.25">
      <c r="X421" s="149"/>
      <c r="Y421" s="149"/>
    </row>
    <row r="422" spans="24:25" x14ac:dyDescent="0.25">
      <c r="X422" s="149"/>
      <c r="Y422" s="149"/>
    </row>
    <row r="423" spans="24:25" x14ac:dyDescent="0.25">
      <c r="X423" s="149"/>
      <c r="Y423" s="149"/>
    </row>
    <row r="424" spans="24:25" x14ac:dyDescent="0.25">
      <c r="X424" s="149"/>
      <c r="Y424" s="149"/>
    </row>
    <row r="425" spans="24:25" x14ac:dyDescent="0.25">
      <c r="X425" s="149"/>
      <c r="Y425" s="149"/>
    </row>
    <row r="426" spans="24:25" x14ac:dyDescent="0.25">
      <c r="X426" s="149"/>
      <c r="Y426" s="149"/>
    </row>
    <row r="427" spans="24:25" x14ac:dyDescent="0.25">
      <c r="X427" s="149"/>
      <c r="Y427" s="149"/>
    </row>
    <row r="428" spans="24:25" x14ac:dyDescent="0.25">
      <c r="X428" s="149"/>
      <c r="Y428" s="149"/>
    </row>
    <row r="429" spans="24:25" x14ac:dyDescent="0.25">
      <c r="X429" s="149"/>
      <c r="Y429" s="149"/>
    </row>
    <row r="430" spans="24:25" x14ac:dyDescent="0.25">
      <c r="X430" s="149"/>
      <c r="Y430" s="149"/>
    </row>
    <row r="431" spans="24:25" x14ac:dyDescent="0.25">
      <c r="X431" s="149"/>
      <c r="Y431" s="149"/>
    </row>
    <row r="432" spans="24:25" x14ac:dyDescent="0.25">
      <c r="X432" s="149"/>
      <c r="Y432" s="149"/>
    </row>
    <row r="433" spans="24:25" x14ac:dyDescent="0.25">
      <c r="X433" s="149"/>
      <c r="Y433" s="149"/>
    </row>
    <row r="434" spans="24:25" x14ac:dyDescent="0.25">
      <c r="X434" s="149"/>
      <c r="Y434" s="149"/>
    </row>
    <row r="435" spans="24:25" x14ac:dyDescent="0.25">
      <c r="X435" s="149"/>
      <c r="Y435" s="149"/>
    </row>
    <row r="436" spans="24:25" x14ac:dyDescent="0.25">
      <c r="X436" s="149"/>
      <c r="Y436" s="149"/>
    </row>
    <row r="437" spans="24:25" x14ac:dyDescent="0.25">
      <c r="X437" s="149"/>
      <c r="Y437" s="149"/>
    </row>
    <row r="438" spans="24:25" x14ac:dyDescent="0.25">
      <c r="X438" s="149"/>
      <c r="Y438" s="149"/>
    </row>
    <row r="439" spans="24:25" x14ac:dyDescent="0.25">
      <c r="X439" s="149"/>
      <c r="Y439" s="149"/>
    </row>
    <row r="440" spans="24:25" x14ac:dyDescent="0.25">
      <c r="X440" s="149"/>
      <c r="Y440" s="149"/>
    </row>
    <row r="441" spans="24:25" x14ac:dyDescent="0.25">
      <c r="X441" s="149"/>
      <c r="Y441" s="149"/>
    </row>
    <row r="442" spans="24:25" x14ac:dyDescent="0.25">
      <c r="X442" s="149"/>
      <c r="Y442" s="149"/>
    </row>
    <row r="443" spans="24:25" x14ac:dyDescent="0.25">
      <c r="X443" s="149"/>
      <c r="Y443" s="149"/>
    </row>
    <row r="444" spans="24:25" x14ac:dyDescent="0.25">
      <c r="X444" s="149"/>
      <c r="Y444" s="149"/>
    </row>
    <row r="445" spans="24:25" x14ac:dyDescent="0.25">
      <c r="X445" s="149"/>
      <c r="Y445" s="149"/>
    </row>
    <row r="446" spans="24:25" x14ac:dyDescent="0.25">
      <c r="X446" s="149"/>
      <c r="Y446" s="149"/>
    </row>
    <row r="447" spans="24:25" x14ac:dyDescent="0.25">
      <c r="X447" s="149"/>
      <c r="Y447" s="149"/>
    </row>
    <row r="448" spans="24:25" x14ac:dyDescent="0.25">
      <c r="X448" s="149"/>
      <c r="Y448" s="149"/>
    </row>
    <row r="449" spans="24:25" x14ac:dyDescent="0.25">
      <c r="X449" s="149"/>
      <c r="Y449" s="149"/>
    </row>
    <row r="450" spans="24:25" x14ac:dyDescent="0.25">
      <c r="X450" s="149"/>
      <c r="Y450" s="149"/>
    </row>
    <row r="451" spans="24:25" x14ac:dyDescent="0.25">
      <c r="X451" s="149"/>
      <c r="Y451" s="149"/>
    </row>
    <row r="452" spans="24:25" x14ac:dyDescent="0.25">
      <c r="X452" s="149"/>
      <c r="Y452" s="149"/>
    </row>
    <row r="453" spans="24:25" x14ac:dyDescent="0.25">
      <c r="X453" s="149"/>
      <c r="Y453" s="149"/>
    </row>
    <row r="454" spans="24:25" x14ac:dyDescent="0.25">
      <c r="X454" s="149"/>
      <c r="Y454" s="149"/>
    </row>
    <row r="455" spans="24:25" x14ac:dyDescent="0.25">
      <c r="X455" s="149"/>
      <c r="Y455" s="149"/>
    </row>
    <row r="456" spans="24:25" x14ac:dyDescent="0.25">
      <c r="X456" s="149"/>
      <c r="Y456" s="149"/>
    </row>
    <row r="457" spans="24:25" x14ac:dyDescent="0.25">
      <c r="X457" s="149"/>
      <c r="Y457" s="149"/>
    </row>
    <row r="458" spans="24:25" x14ac:dyDescent="0.25">
      <c r="X458" s="149"/>
      <c r="Y458" s="149"/>
    </row>
    <row r="459" spans="24:25" x14ac:dyDescent="0.25">
      <c r="X459" s="149"/>
      <c r="Y459" s="149"/>
    </row>
    <row r="460" spans="24:25" x14ac:dyDescent="0.25">
      <c r="X460" s="149"/>
      <c r="Y460" s="149"/>
    </row>
    <row r="461" spans="24:25" x14ac:dyDescent="0.25">
      <c r="X461" s="149"/>
      <c r="Y461" s="149"/>
    </row>
    <row r="462" spans="24:25" x14ac:dyDescent="0.25">
      <c r="X462" s="149"/>
      <c r="Y462" s="149"/>
    </row>
    <row r="463" spans="24:25" x14ac:dyDescent="0.25">
      <c r="X463" s="149"/>
      <c r="Y463" s="149"/>
    </row>
    <row r="464" spans="24:25" x14ac:dyDescent="0.25">
      <c r="X464" s="149"/>
      <c r="Y464" s="149"/>
    </row>
    <row r="465" spans="24:25" x14ac:dyDescent="0.25">
      <c r="X465" s="149"/>
      <c r="Y465" s="149"/>
    </row>
    <row r="466" spans="24:25" x14ac:dyDescent="0.25">
      <c r="X466" s="149"/>
      <c r="Y466" s="149"/>
    </row>
    <row r="467" spans="24:25" x14ac:dyDescent="0.25">
      <c r="X467" s="149"/>
      <c r="Y467" s="149"/>
    </row>
    <row r="468" spans="24:25" x14ac:dyDescent="0.25">
      <c r="X468" s="149"/>
      <c r="Y468" s="149"/>
    </row>
    <row r="469" spans="24:25" x14ac:dyDescent="0.25">
      <c r="X469" s="149"/>
      <c r="Y469" s="149"/>
    </row>
    <row r="470" spans="24:25" x14ac:dyDescent="0.25">
      <c r="X470" s="149"/>
      <c r="Y470" s="149"/>
    </row>
    <row r="471" spans="24:25" x14ac:dyDescent="0.25">
      <c r="X471" s="149"/>
      <c r="Y471" s="149"/>
    </row>
    <row r="472" spans="24:25" x14ac:dyDescent="0.25">
      <c r="X472" s="149"/>
      <c r="Y472" s="149"/>
    </row>
    <row r="473" spans="24:25" x14ac:dyDescent="0.25">
      <c r="X473" s="149"/>
      <c r="Y473" s="149"/>
    </row>
    <row r="474" spans="24:25" x14ac:dyDescent="0.25">
      <c r="X474" s="149"/>
      <c r="Y474" s="149"/>
    </row>
    <row r="475" spans="24:25" x14ac:dyDescent="0.25">
      <c r="X475" s="149"/>
      <c r="Y475" s="149"/>
    </row>
    <row r="476" spans="24:25" x14ac:dyDescent="0.25">
      <c r="X476" s="149"/>
      <c r="Y476" s="149"/>
    </row>
    <row r="477" spans="24:25" x14ac:dyDescent="0.25">
      <c r="X477" s="149"/>
      <c r="Y477" s="149"/>
    </row>
    <row r="478" spans="24:25" x14ac:dyDescent="0.25">
      <c r="X478" s="149"/>
      <c r="Y478" s="149"/>
    </row>
    <row r="479" spans="24:25" x14ac:dyDescent="0.25">
      <c r="X479" s="149"/>
      <c r="Y479" s="149"/>
    </row>
    <row r="480" spans="24:25" x14ac:dyDescent="0.25">
      <c r="X480" s="149"/>
      <c r="Y480" s="149"/>
    </row>
  </sheetData>
  <mergeCells count="130">
    <mergeCell ref="A18:A21"/>
    <mergeCell ref="A29:A32"/>
    <mergeCell ref="A34:B34"/>
    <mergeCell ref="A36:B37"/>
    <mergeCell ref="C36:D36"/>
    <mergeCell ref="E36:G36"/>
    <mergeCell ref="A6:J6"/>
    <mergeCell ref="A7:J7"/>
    <mergeCell ref="A10:B11"/>
    <mergeCell ref="C10:D10"/>
    <mergeCell ref="E10:G10"/>
    <mergeCell ref="H10:H11"/>
    <mergeCell ref="I10:I11"/>
    <mergeCell ref="J10:J11"/>
    <mergeCell ref="A45:B45"/>
    <mergeCell ref="A46:B46"/>
    <mergeCell ref="A47:B47"/>
    <mergeCell ref="A48:B48"/>
    <mergeCell ref="A49:B49"/>
    <mergeCell ref="A51:B52"/>
    <mergeCell ref="H36:H37"/>
    <mergeCell ref="I36:I37"/>
    <mergeCell ref="J36:J37"/>
    <mergeCell ref="A40:B40"/>
    <mergeCell ref="A41:B41"/>
    <mergeCell ref="A43:B43"/>
    <mergeCell ref="A55:B56"/>
    <mergeCell ref="C55:D55"/>
    <mergeCell ref="E55:G55"/>
    <mergeCell ref="H55:H56"/>
    <mergeCell ref="I55:I56"/>
    <mergeCell ref="J55:J56"/>
    <mergeCell ref="C51:D51"/>
    <mergeCell ref="E51:G51"/>
    <mergeCell ref="H51:H52"/>
    <mergeCell ref="I51:I52"/>
    <mergeCell ref="J51:J52"/>
    <mergeCell ref="A53:B53"/>
    <mergeCell ref="O88:O90"/>
    <mergeCell ref="P88:P90"/>
    <mergeCell ref="Q88:Q90"/>
    <mergeCell ref="E89:H89"/>
    <mergeCell ref="I89:L89"/>
    <mergeCell ref="A93:B93"/>
    <mergeCell ref="P65:P67"/>
    <mergeCell ref="Q65:Q67"/>
    <mergeCell ref="E66:H66"/>
    <mergeCell ref="I66:L66"/>
    <mergeCell ref="A85:B85"/>
    <mergeCell ref="A88:B90"/>
    <mergeCell ref="C88:D89"/>
    <mergeCell ref="E88:L88"/>
    <mergeCell ref="M88:M90"/>
    <mergeCell ref="N88:N90"/>
    <mergeCell ref="A65:B67"/>
    <mergeCell ref="C65:D66"/>
    <mergeCell ref="E65:L65"/>
    <mergeCell ref="M65:M67"/>
    <mergeCell ref="N65:N67"/>
    <mergeCell ref="O65:O67"/>
    <mergeCell ref="A103:D103"/>
    <mergeCell ref="A104:B104"/>
    <mergeCell ref="A105:B105"/>
    <mergeCell ref="A106:B106"/>
    <mergeCell ref="A107:A108"/>
    <mergeCell ref="A109:B109"/>
    <mergeCell ref="C109:D109"/>
    <mergeCell ref="A94:D94"/>
    <mergeCell ref="A95:B95"/>
    <mergeCell ref="A96:A97"/>
    <mergeCell ref="A98:A99"/>
    <mergeCell ref="A100:A101"/>
    <mergeCell ref="A102:B102"/>
    <mergeCell ref="J114:J115"/>
    <mergeCell ref="K114:K115"/>
    <mergeCell ref="A116:A118"/>
    <mergeCell ref="A121:B121"/>
    <mergeCell ref="A123:A125"/>
    <mergeCell ref="A110:B110"/>
    <mergeCell ref="A111:B111"/>
    <mergeCell ref="A112:B112"/>
    <mergeCell ref="A114:B115"/>
    <mergeCell ref="C114:E114"/>
    <mergeCell ref="F114:H114"/>
    <mergeCell ref="A126:A128"/>
    <mergeCell ref="A131:A133"/>
    <mergeCell ref="A135:A137"/>
    <mergeCell ref="A139:B139"/>
    <mergeCell ref="A147:F147"/>
    <mergeCell ref="C148:D149"/>
    <mergeCell ref="E148:F149"/>
    <mergeCell ref="A149:B149"/>
    <mergeCell ref="I114:I115"/>
    <mergeCell ref="A160:A161"/>
    <mergeCell ref="A162:B162"/>
    <mergeCell ref="A163:B163"/>
    <mergeCell ref="A165:B166"/>
    <mergeCell ref="C165:C166"/>
    <mergeCell ref="D165:I165"/>
    <mergeCell ref="A151:B151"/>
    <mergeCell ref="A152:B152"/>
    <mergeCell ref="A153:B153"/>
    <mergeCell ref="A155:B156"/>
    <mergeCell ref="C155:C156"/>
    <mergeCell ref="A157:B157"/>
    <mergeCell ref="L171:L172"/>
    <mergeCell ref="A173:B173"/>
    <mergeCell ref="A174:B174"/>
    <mergeCell ref="A175:B175"/>
    <mergeCell ref="A177:B177"/>
    <mergeCell ref="A178:A180"/>
    <mergeCell ref="J165:J166"/>
    <mergeCell ref="A167:B167"/>
    <mergeCell ref="A168:B168"/>
    <mergeCell ref="A169:B169"/>
    <mergeCell ref="A171:B172"/>
    <mergeCell ref="C171:C172"/>
    <mergeCell ref="D171:K171"/>
    <mergeCell ref="A200:B200"/>
    <mergeCell ref="A201:B201"/>
    <mergeCell ref="A202:B202"/>
    <mergeCell ref="A203:B203"/>
    <mergeCell ref="A205:B206"/>
    <mergeCell ref="C205:C206"/>
    <mergeCell ref="A182:B182"/>
    <mergeCell ref="A183:A189"/>
    <mergeCell ref="A190:A192"/>
    <mergeCell ref="A193:A195"/>
    <mergeCell ref="A196:A197"/>
    <mergeCell ref="A198:B19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workbookViewId="0">
      <selection sqref="A1:XFD1048576"/>
    </sheetView>
  </sheetViews>
  <sheetFormatPr baseColWidth="10" defaultRowHeight="15" x14ac:dyDescent="0.25"/>
  <cols>
    <col min="1" max="1" width="24.42578125" customWidth="1"/>
    <col min="2" max="2" width="51.42578125" bestFit="1" customWidth="1"/>
  </cols>
  <sheetData>
    <row r="1" spans="1:2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70"/>
    </row>
    <row r="2" spans="1:26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70"/>
    </row>
    <row r="3" spans="1:26" x14ac:dyDescent="0.2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4</v>
      </c>
      <c r="B5" s="5"/>
      <c r="C5" s="5"/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70"/>
    </row>
    <row r="6" spans="1:26" x14ac:dyDescent="0.2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70"/>
    </row>
    <row r="7" spans="1:26" x14ac:dyDescent="0.2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5"/>
      <c r="B8" s="3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70"/>
    </row>
    <row r="9" spans="1:26" x14ac:dyDescent="0.25">
      <c r="A9" s="7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1063"/>
      <c r="B11" s="1064"/>
      <c r="C11" s="502" t="s">
        <v>14</v>
      </c>
      <c r="D11" s="502" t="s">
        <v>15</v>
      </c>
      <c r="E11" s="10" t="s">
        <v>16</v>
      </c>
      <c r="F11" s="11" t="s">
        <v>17</v>
      </c>
      <c r="G11" s="12" t="s">
        <v>18</v>
      </c>
      <c r="H11" s="1082"/>
      <c r="I11" s="1082"/>
      <c r="J11" s="1082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5" t="s">
        <v>19</v>
      </c>
      <c r="B12" s="16"/>
      <c r="C12" s="202"/>
      <c r="D12" s="203"/>
      <c r="E12" s="204"/>
      <c r="F12" s="205"/>
      <c r="G12" s="206"/>
      <c r="H12" s="207"/>
      <c r="I12" s="207"/>
      <c r="J12" s="207"/>
      <c r="K12" s="451" t="s">
        <v>20</v>
      </c>
      <c r="L12" s="18"/>
      <c r="M12" s="18"/>
      <c r="N12" s="1"/>
      <c r="O12" s="1"/>
      <c r="P12" s="1"/>
      <c r="Q12" s="1"/>
      <c r="R12" s="1"/>
      <c r="S12" s="1"/>
      <c r="T12" s="1"/>
      <c r="U12" s="1"/>
      <c r="V12" s="1"/>
      <c r="W12" s="1"/>
      <c r="X12" s="167">
        <v>0</v>
      </c>
      <c r="Y12" s="19">
        <v>0</v>
      </c>
      <c r="Z12" s="1"/>
    </row>
    <row r="13" spans="1:26" x14ac:dyDescent="0.25">
      <c r="A13" s="503" t="s">
        <v>21</v>
      </c>
      <c r="B13" s="20" t="s">
        <v>22</v>
      </c>
      <c r="C13" s="208"/>
      <c r="D13" s="209"/>
      <c r="E13" s="210"/>
      <c r="F13" s="211"/>
      <c r="G13" s="212"/>
      <c r="H13" s="213"/>
      <c r="I13" s="213"/>
      <c r="J13" s="213"/>
      <c r="K13" s="451" t="s">
        <v>20</v>
      </c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67">
        <v>0</v>
      </c>
      <c r="Y13" s="19">
        <v>0</v>
      </c>
      <c r="Z13" s="1"/>
    </row>
    <row r="14" spans="1:26" x14ac:dyDescent="0.25">
      <c r="A14" s="23" t="s">
        <v>23</v>
      </c>
      <c r="B14" s="24" t="s">
        <v>24</v>
      </c>
      <c r="C14" s="214"/>
      <c r="D14" s="215"/>
      <c r="E14" s="216"/>
      <c r="F14" s="217"/>
      <c r="G14" s="218"/>
      <c r="H14" s="219"/>
      <c r="I14" s="219"/>
      <c r="J14" s="219"/>
      <c r="K14" s="451" t="s">
        <v>20</v>
      </c>
      <c r="L14" s="22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67">
        <v>0</v>
      </c>
      <c r="Y14" s="19">
        <v>0</v>
      </c>
      <c r="Z14" s="1"/>
    </row>
    <row r="15" spans="1:26" x14ac:dyDescent="0.25">
      <c r="A15" s="23" t="s">
        <v>25</v>
      </c>
      <c r="B15" s="24" t="s">
        <v>26</v>
      </c>
      <c r="C15" s="214"/>
      <c r="D15" s="215"/>
      <c r="E15" s="216"/>
      <c r="F15" s="217"/>
      <c r="G15" s="218"/>
      <c r="H15" s="219"/>
      <c r="I15" s="219"/>
      <c r="J15" s="219"/>
      <c r="K15" s="451" t="s">
        <v>20</v>
      </c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67">
        <v>0</v>
      </c>
      <c r="Y15" s="19">
        <v>0</v>
      </c>
      <c r="Z15" s="1"/>
    </row>
    <row r="16" spans="1:26" x14ac:dyDescent="0.25">
      <c r="A16" s="23" t="s">
        <v>27</v>
      </c>
      <c r="B16" s="24" t="s">
        <v>28</v>
      </c>
      <c r="C16" s="214"/>
      <c r="D16" s="215"/>
      <c r="E16" s="216"/>
      <c r="F16" s="217"/>
      <c r="G16" s="218"/>
      <c r="H16" s="219"/>
      <c r="I16" s="219"/>
      <c r="J16" s="219"/>
      <c r="K16" s="451" t="s">
        <v>20</v>
      </c>
      <c r="L16" s="22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67">
        <v>0</v>
      </c>
      <c r="Y16" s="19">
        <v>0</v>
      </c>
      <c r="Z16" s="1"/>
    </row>
    <row r="17" spans="1:26" x14ac:dyDescent="0.25">
      <c r="A17" s="25" t="s">
        <v>29</v>
      </c>
      <c r="B17" s="26" t="s">
        <v>30</v>
      </c>
      <c r="C17" s="220"/>
      <c r="D17" s="221"/>
      <c r="E17" s="222"/>
      <c r="F17" s="223"/>
      <c r="G17" s="224"/>
      <c r="H17" s="225"/>
      <c r="I17" s="225"/>
      <c r="J17" s="225"/>
      <c r="K17" s="451" t="s">
        <v>20</v>
      </c>
      <c r="L17" s="22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67">
        <v>0</v>
      </c>
      <c r="Y17" s="19">
        <v>0</v>
      </c>
      <c r="Z17" s="1"/>
    </row>
    <row r="18" spans="1:26" x14ac:dyDescent="0.25">
      <c r="A18" s="1125" t="s">
        <v>31</v>
      </c>
      <c r="B18" s="20" t="s">
        <v>32</v>
      </c>
      <c r="C18" s="208"/>
      <c r="D18" s="209"/>
      <c r="E18" s="210"/>
      <c r="F18" s="211"/>
      <c r="G18" s="212"/>
      <c r="H18" s="213"/>
      <c r="I18" s="213"/>
      <c r="J18" s="213"/>
      <c r="K18" s="451" t="s">
        <v>20</v>
      </c>
      <c r="L18" s="22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67">
        <v>0</v>
      </c>
      <c r="Y18" s="19">
        <v>0</v>
      </c>
      <c r="Z18" s="1"/>
    </row>
    <row r="19" spans="1:26" x14ac:dyDescent="0.25">
      <c r="A19" s="1125"/>
      <c r="B19" s="27" t="s">
        <v>33</v>
      </c>
      <c r="C19" s="226"/>
      <c r="D19" s="227"/>
      <c r="E19" s="228"/>
      <c r="F19" s="229"/>
      <c r="G19" s="230"/>
      <c r="H19" s="231"/>
      <c r="I19" s="231"/>
      <c r="J19" s="231"/>
      <c r="K19" s="451" t="s">
        <v>20</v>
      </c>
      <c r="L19" s="22"/>
      <c r="M19" s="22"/>
      <c r="N19" s="1"/>
      <c r="O19" s="1"/>
      <c r="P19" s="1"/>
      <c r="Q19" s="1"/>
      <c r="R19" s="1"/>
      <c r="S19" s="1"/>
      <c r="T19" s="1"/>
      <c r="U19" s="1"/>
      <c r="V19" s="1"/>
      <c r="W19" s="1"/>
      <c r="X19" s="167">
        <v>0</v>
      </c>
      <c r="Y19" s="19">
        <v>0</v>
      </c>
      <c r="Z19" s="1"/>
    </row>
    <row r="20" spans="1:26" x14ac:dyDescent="0.25">
      <c r="A20" s="1125"/>
      <c r="B20" s="28" t="s">
        <v>34</v>
      </c>
      <c r="C20" s="214"/>
      <c r="D20" s="215"/>
      <c r="E20" s="216"/>
      <c r="F20" s="217"/>
      <c r="G20" s="218"/>
      <c r="H20" s="219"/>
      <c r="I20" s="219"/>
      <c r="J20" s="219"/>
      <c r="K20" s="451" t="s">
        <v>20</v>
      </c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67">
        <v>0</v>
      </c>
      <c r="Y20" s="19">
        <v>0</v>
      </c>
      <c r="Z20" s="1"/>
    </row>
    <row r="21" spans="1:26" x14ac:dyDescent="0.25">
      <c r="A21" s="1126"/>
      <c r="B21" s="29" t="s">
        <v>35</v>
      </c>
      <c r="C21" s="220"/>
      <c r="D21" s="221"/>
      <c r="E21" s="222"/>
      <c r="F21" s="223"/>
      <c r="G21" s="224"/>
      <c r="H21" s="225"/>
      <c r="I21" s="225"/>
      <c r="J21" s="225"/>
      <c r="K21" s="451" t="s">
        <v>20</v>
      </c>
      <c r="L21" s="22"/>
      <c r="M21" s="22"/>
      <c r="N21" s="1"/>
      <c r="O21" s="1"/>
      <c r="P21" s="1"/>
      <c r="Q21" s="1"/>
      <c r="R21" s="1"/>
      <c r="S21" s="1"/>
      <c r="T21" s="1"/>
      <c r="U21" s="1"/>
      <c r="V21" s="1"/>
      <c r="W21" s="1"/>
      <c r="X21" s="167">
        <v>0</v>
      </c>
      <c r="Y21" s="19">
        <v>0</v>
      </c>
      <c r="Z21" s="1"/>
    </row>
    <row r="22" spans="1:26" ht="22.5" x14ac:dyDescent="0.25">
      <c r="A22" s="504" t="s">
        <v>36</v>
      </c>
      <c r="B22" s="397" t="s">
        <v>37</v>
      </c>
      <c r="C22" s="208"/>
      <c r="D22" s="209"/>
      <c r="E22" s="210"/>
      <c r="F22" s="211"/>
      <c r="G22" s="212"/>
      <c r="H22" s="213"/>
      <c r="I22" s="213"/>
      <c r="J22" s="213"/>
      <c r="K22" s="451" t="s">
        <v>20</v>
      </c>
      <c r="L22" s="22"/>
      <c r="M22" s="22"/>
      <c r="N22" s="1"/>
      <c r="O22" s="1"/>
      <c r="P22" s="1"/>
      <c r="Q22" s="1"/>
      <c r="R22" s="1"/>
      <c r="S22" s="1"/>
      <c r="T22" s="1"/>
      <c r="U22" s="1"/>
      <c r="V22" s="1"/>
      <c r="W22" s="1"/>
      <c r="X22" s="167">
        <v>0</v>
      </c>
      <c r="Y22" s="19">
        <v>0</v>
      </c>
      <c r="Z22" s="1"/>
    </row>
    <row r="23" spans="1:26" ht="22.5" x14ac:dyDescent="0.25">
      <c r="A23" s="504" t="s">
        <v>38</v>
      </c>
      <c r="B23" s="398" t="s">
        <v>39</v>
      </c>
      <c r="C23" s="232"/>
      <c r="D23" s="233"/>
      <c r="E23" s="234"/>
      <c r="F23" s="235"/>
      <c r="G23" s="236"/>
      <c r="H23" s="207"/>
      <c r="I23" s="207"/>
      <c r="J23" s="207"/>
      <c r="K23" s="451" t="s">
        <v>20</v>
      </c>
      <c r="L23" s="22"/>
      <c r="M23" s="22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67">
        <v>0</v>
      </c>
      <c r="Y23" s="19">
        <v>0</v>
      </c>
      <c r="Z23" s="172"/>
    </row>
    <row r="24" spans="1:26" x14ac:dyDescent="0.25">
      <c r="A24" s="504" t="s">
        <v>40</v>
      </c>
      <c r="B24" s="32" t="s">
        <v>41</v>
      </c>
      <c r="C24" s="237"/>
      <c r="D24" s="238"/>
      <c r="E24" s="239"/>
      <c r="F24" s="240"/>
      <c r="G24" s="241"/>
      <c r="H24" s="242"/>
      <c r="I24" s="242"/>
      <c r="J24" s="242"/>
      <c r="K24" s="451" t="s">
        <v>20</v>
      </c>
      <c r="L24" s="22"/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67">
        <v>0</v>
      </c>
      <c r="Y24" s="19">
        <v>0</v>
      </c>
      <c r="Z24" s="1"/>
    </row>
    <row r="25" spans="1:26" x14ac:dyDescent="0.25">
      <c r="A25" s="33" t="s">
        <v>42</v>
      </c>
      <c r="B25" s="34"/>
      <c r="C25" s="208"/>
      <c r="D25" s="209"/>
      <c r="E25" s="210"/>
      <c r="F25" s="211"/>
      <c r="G25" s="212"/>
      <c r="H25" s="213"/>
      <c r="I25" s="213"/>
      <c r="J25" s="213"/>
      <c r="K25" s="451" t="s">
        <v>20</v>
      </c>
      <c r="L25" s="22"/>
      <c r="M25" s="22"/>
      <c r="N25" s="1"/>
      <c r="O25" s="1"/>
      <c r="P25" s="1"/>
      <c r="Q25" s="1"/>
      <c r="R25" s="1"/>
      <c r="S25" s="1"/>
      <c r="T25" s="1"/>
      <c r="U25" s="1"/>
      <c r="V25" s="1"/>
      <c r="W25" s="1"/>
      <c r="X25" s="167">
        <v>0</v>
      </c>
      <c r="Y25" s="19">
        <v>0</v>
      </c>
      <c r="Z25" s="1"/>
    </row>
    <row r="26" spans="1:26" x14ac:dyDescent="0.25">
      <c r="A26" s="35" t="s">
        <v>43</v>
      </c>
      <c r="B26" s="36" t="s">
        <v>44</v>
      </c>
      <c r="C26" s="226"/>
      <c r="D26" s="227"/>
      <c r="E26" s="228"/>
      <c r="F26" s="229"/>
      <c r="G26" s="230"/>
      <c r="H26" s="231"/>
      <c r="I26" s="231"/>
      <c r="J26" s="231"/>
      <c r="K26" s="451" t="s">
        <v>20</v>
      </c>
      <c r="L26" s="22"/>
      <c r="M26" s="22"/>
      <c r="N26" s="1"/>
      <c r="O26" s="1"/>
      <c r="P26" s="1"/>
      <c r="Q26" s="1"/>
      <c r="R26" s="1"/>
      <c r="S26" s="1"/>
      <c r="T26" s="1"/>
      <c r="U26" s="1"/>
      <c r="V26" s="1"/>
      <c r="W26" s="1"/>
      <c r="X26" s="167">
        <v>0</v>
      </c>
      <c r="Y26" s="19">
        <v>0</v>
      </c>
      <c r="Z26" s="1"/>
    </row>
    <row r="27" spans="1:26" x14ac:dyDescent="0.25">
      <c r="A27" s="23" t="s">
        <v>45</v>
      </c>
      <c r="B27" s="37" t="s">
        <v>46</v>
      </c>
      <c r="C27" s="214"/>
      <c r="D27" s="243"/>
      <c r="E27" s="244"/>
      <c r="F27" s="245"/>
      <c r="G27" s="246"/>
      <c r="H27" s="219"/>
      <c r="I27" s="219"/>
      <c r="J27" s="219"/>
      <c r="K27" s="451" t="s">
        <v>20</v>
      </c>
      <c r="L27" s="22"/>
      <c r="M27" s="22"/>
      <c r="N27" s="1"/>
      <c r="O27" s="1"/>
      <c r="P27" s="1"/>
      <c r="Q27" s="1"/>
      <c r="R27" s="1"/>
      <c r="S27" s="1"/>
      <c r="T27" s="1"/>
      <c r="U27" s="1"/>
      <c r="V27" s="1"/>
      <c r="W27" s="1"/>
      <c r="X27" s="167">
        <v>0</v>
      </c>
      <c r="Y27" s="19">
        <v>0</v>
      </c>
      <c r="Z27" s="1"/>
    </row>
    <row r="28" spans="1:26" x14ac:dyDescent="0.25">
      <c r="A28" s="23" t="s">
        <v>47</v>
      </c>
      <c r="B28" s="37" t="s">
        <v>48</v>
      </c>
      <c r="C28" s="214"/>
      <c r="D28" s="243"/>
      <c r="E28" s="244"/>
      <c r="F28" s="245"/>
      <c r="G28" s="246"/>
      <c r="H28" s="219"/>
      <c r="I28" s="219"/>
      <c r="J28" s="219"/>
      <c r="K28" s="451" t="s">
        <v>20</v>
      </c>
      <c r="L28" s="22"/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  <c r="X28" s="167">
        <v>0</v>
      </c>
      <c r="Y28" s="19">
        <v>0</v>
      </c>
      <c r="Z28" s="1"/>
    </row>
    <row r="29" spans="1:26" x14ac:dyDescent="0.25">
      <c r="A29" s="1123" t="s">
        <v>25</v>
      </c>
      <c r="B29" s="29" t="s">
        <v>49</v>
      </c>
      <c r="C29" s="220"/>
      <c r="D29" s="221"/>
      <c r="E29" s="222"/>
      <c r="F29" s="223"/>
      <c r="G29" s="224"/>
      <c r="H29" s="225"/>
      <c r="I29" s="225"/>
      <c r="J29" s="225"/>
      <c r="K29" s="451" t="s">
        <v>20</v>
      </c>
      <c r="L29" s="22"/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  <c r="X29" s="167">
        <v>0</v>
      </c>
      <c r="Y29" s="19">
        <v>0</v>
      </c>
      <c r="Z29" s="1"/>
    </row>
    <row r="30" spans="1:26" x14ac:dyDescent="0.25">
      <c r="A30" s="1082"/>
      <c r="B30" s="38" t="s">
        <v>50</v>
      </c>
      <c r="C30" s="247"/>
      <c r="D30" s="248"/>
      <c r="E30" s="249"/>
      <c r="F30" s="250"/>
      <c r="G30" s="251"/>
      <c r="H30" s="252"/>
      <c r="I30" s="252"/>
      <c r="J30" s="252"/>
      <c r="K30" s="451" t="s">
        <v>20</v>
      </c>
      <c r="L30" s="22"/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  <c r="X30" s="167">
        <v>0</v>
      </c>
      <c r="Y30" s="19">
        <v>0</v>
      </c>
      <c r="Z30" s="1"/>
    </row>
    <row r="31" spans="1:26" x14ac:dyDescent="0.25">
      <c r="A31" s="1082"/>
      <c r="B31" s="39" t="s">
        <v>51</v>
      </c>
      <c r="C31" s="253"/>
      <c r="D31" s="254"/>
      <c r="E31" s="255"/>
      <c r="F31" s="256"/>
      <c r="G31" s="257"/>
      <c r="H31" s="258"/>
      <c r="I31" s="258"/>
      <c r="J31" s="258"/>
      <c r="K31" s="451" t="s">
        <v>20</v>
      </c>
      <c r="L31" s="22"/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  <c r="X31" s="167">
        <v>0</v>
      </c>
      <c r="Y31" s="19">
        <v>0</v>
      </c>
      <c r="Z31" s="1"/>
    </row>
    <row r="32" spans="1:26" x14ac:dyDescent="0.25">
      <c r="A32" s="1124"/>
      <c r="B32" s="39" t="s">
        <v>52</v>
      </c>
      <c r="C32" s="253"/>
      <c r="D32" s="254"/>
      <c r="E32" s="255"/>
      <c r="F32" s="256"/>
      <c r="G32" s="257"/>
      <c r="H32" s="258"/>
      <c r="I32" s="258"/>
      <c r="J32" s="258"/>
      <c r="K32" s="451" t="s">
        <v>20</v>
      </c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67">
        <v>0</v>
      </c>
      <c r="Y32" s="19">
        <v>0</v>
      </c>
      <c r="Z32" s="1"/>
    </row>
    <row r="33" spans="1:25" x14ac:dyDescent="0.25">
      <c r="A33" s="23" t="s">
        <v>27</v>
      </c>
      <c r="B33" s="37" t="s">
        <v>53</v>
      </c>
      <c r="C33" s="214"/>
      <c r="D33" s="243"/>
      <c r="E33" s="244"/>
      <c r="F33" s="245"/>
      <c r="G33" s="246"/>
      <c r="H33" s="219"/>
      <c r="I33" s="219"/>
      <c r="J33" s="219"/>
      <c r="K33" s="451" t="s">
        <v>20</v>
      </c>
      <c r="L33" s="22"/>
      <c r="M33" s="22"/>
      <c r="N33" s="1"/>
      <c r="O33" s="1"/>
      <c r="P33" s="1"/>
      <c r="Q33" s="1"/>
      <c r="R33" s="1"/>
      <c r="S33" s="1"/>
      <c r="T33" s="1"/>
      <c r="U33" s="1"/>
      <c r="V33" s="1"/>
      <c r="W33" s="1"/>
      <c r="X33" s="167">
        <v>0</v>
      </c>
      <c r="Y33" s="19">
        <v>0</v>
      </c>
    </row>
    <row r="34" spans="1:25" x14ac:dyDescent="0.25">
      <c r="A34" s="1067" t="s">
        <v>54</v>
      </c>
      <c r="B34" s="1083"/>
      <c r="C34" s="232"/>
      <c r="D34" s="233"/>
      <c r="E34" s="234"/>
      <c r="F34" s="235"/>
      <c r="G34" s="236"/>
      <c r="H34" s="207"/>
      <c r="I34" s="207"/>
      <c r="J34" s="207"/>
      <c r="K34" s="451" t="s">
        <v>20</v>
      </c>
      <c r="L34" s="22"/>
      <c r="M34" s="22"/>
      <c r="N34" s="1"/>
      <c r="O34" s="1"/>
      <c r="P34" s="1"/>
      <c r="Q34" s="1"/>
      <c r="R34" s="1"/>
      <c r="S34" s="1"/>
      <c r="T34" s="1"/>
      <c r="U34" s="1"/>
      <c r="V34" s="1"/>
      <c r="W34" s="1"/>
      <c r="X34" s="167">
        <v>0</v>
      </c>
      <c r="Y34" s="19">
        <v>0</v>
      </c>
    </row>
    <row r="35" spans="1:25" x14ac:dyDescent="0.25">
      <c r="A35" s="7" t="s">
        <v>55</v>
      </c>
      <c r="B35" s="1"/>
      <c r="C35" s="1"/>
      <c r="D35" s="1"/>
      <c r="E35" s="1"/>
      <c r="F35" s="1"/>
      <c r="G35" s="1"/>
      <c r="H35" s="1"/>
      <c r="I35" s="1"/>
      <c r="J35" s="1"/>
      <c r="K35" s="14"/>
      <c r="L35" s="14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45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1.5" x14ac:dyDescent="0.25">
      <c r="A37" s="1042"/>
      <c r="B37" s="1043"/>
      <c r="C37" s="500" t="s">
        <v>14</v>
      </c>
      <c r="D37" s="504" t="s">
        <v>15</v>
      </c>
      <c r="E37" s="499" t="s">
        <v>16</v>
      </c>
      <c r="F37" s="41" t="s">
        <v>17</v>
      </c>
      <c r="G37" s="500" t="s">
        <v>18</v>
      </c>
      <c r="H37" s="1081"/>
      <c r="I37" s="1082"/>
      <c r="J37" s="1081"/>
      <c r="K37" s="453"/>
      <c r="L37" s="1"/>
      <c r="M37" s="1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42" t="s">
        <v>58</v>
      </c>
      <c r="B38" s="43"/>
      <c r="C38" s="44"/>
      <c r="D38" s="45"/>
      <c r="E38" s="46"/>
      <c r="F38" s="47"/>
      <c r="G38" s="45"/>
      <c r="H38" s="48"/>
      <c r="I38" s="452"/>
      <c r="J38" s="48"/>
      <c r="K38" s="459"/>
      <c r="L38" s="1"/>
      <c r="M38" s="1"/>
      <c r="N38" s="22"/>
      <c r="O38" s="1"/>
      <c r="P38" s="1"/>
      <c r="Q38" s="1"/>
      <c r="R38" s="1"/>
      <c r="S38" s="1"/>
      <c r="T38" s="1"/>
      <c r="U38" s="1"/>
      <c r="V38" s="1"/>
      <c r="W38" s="1"/>
      <c r="X38" s="167">
        <v>0</v>
      </c>
      <c r="Y38" s="19">
        <v>0</v>
      </c>
    </row>
    <row r="39" spans="1:25" x14ac:dyDescent="0.25">
      <c r="A39" s="49" t="s">
        <v>59</v>
      </c>
      <c r="B39" s="50"/>
      <c r="C39" s="259"/>
      <c r="D39" s="260"/>
      <c r="E39" s="261"/>
      <c r="F39" s="262"/>
      <c r="G39" s="260"/>
      <c r="H39" s="263"/>
      <c r="I39" s="263"/>
      <c r="J39" s="263"/>
      <c r="K39" s="451" t="s">
        <v>20</v>
      </c>
      <c r="L39" s="1"/>
      <c r="M39" s="1"/>
      <c r="N39" s="22"/>
      <c r="O39" s="1"/>
      <c r="P39" s="1"/>
      <c r="Q39" s="1"/>
      <c r="R39" s="1"/>
      <c r="S39" s="1"/>
      <c r="T39" s="1"/>
      <c r="U39" s="1"/>
      <c r="V39" s="1"/>
      <c r="W39" s="1"/>
      <c r="X39" s="167">
        <v>0</v>
      </c>
      <c r="Y39" s="19">
        <v>0</v>
      </c>
    </row>
    <row r="40" spans="1:25" x14ac:dyDescent="0.25">
      <c r="A40" s="1112" t="s">
        <v>60</v>
      </c>
      <c r="B40" s="1116"/>
      <c r="C40" s="226"/>
      <c r="D40" s="226"/>
      <c r="E40" s="227"/>
      <c r="F40" s="229"/>
      <c r="G40" s="264"/>
      <c r="H40" s="265"/>
      <c r="I40" s="265"/>
      <c r="J40" s="265"/>
      <c r="K40" s="451" t="s">
        <v>20</v>
      </c>
      <c r="L40" s="1"/>
      <c r="M40" s="1"/>
      <c r="N40" s="22"/>
      <c r="O40" s="1"/>
      <c r="P40" s="1"/>
      <c r="Q40" s="1"/>
      <c r="R40" s="1"/>
      <c r="S40" s="1"/>
      <c r="T40" s="1"/>
      <c r="U40" s="1"/>
      <c r="V40" s="1"/>
      <c r="W40" s="1"/>
      <c r="X40" s="167">
        <v>0</v>
      </c>
      <c r="Y40" s="19">
        <v>0</v>
      </c>
    </row>
    <row r="41" spans="1:25" x14ac:dyDescent="0.25">
      <c r="A41" s="1114" t="s">
        <v>61</v>
      </c>
      <c r="B41" s="1115"/>
      <c r="C41" s="220"/>
      <c r="D41" s="266"/>
      <c r="E41" s="221"/>
      <c r="F41" s="223"/>
      <c r="G41" s="266"/>
      <c r="H41" s="267"/>
      <c r="I41" s="267"/>
      <c r="J41" s="267"/>
      <c r="K41" s="451" t="s">
        <v>20</v>
      </c>
      <c r="L41" s="1"/>
      <c r="M41" s="1"/>
      <c r="N41" s="22"/>
      <c r="O41" s="1"/>
      <c r="P41" s="1"/>
      <c r="Q41" s="1"/>
      <c r="R41" s="1"/>
      <c r="S41" s="1"/>
      <c r="T41" s="1"/>
      <c r="U41" s="1"/>
      <c r="V41" s="1"/>
      <c r="W41" s="1"/>
      <c r="X41" s="167">
        <v>0</v>
      </c>
      <c r="Y41" s="19">
        <v>0</v>
      </c>
    </row>
    <row r="42" spans="1:25" x14ac:dyDescent="0.25">
      <c r="A42" s="51" t="s">
        <v>62</v>
      </c>
      <c r="B42" s="52"/>
      <c r="C42" s="268"/>
      <c r="D42" s="269"/>
      <c r="E42" s="270"/>
      <c r="F42" s="271"/>
      <c r="G42" s="269"/>
      <c r="H42" s="272"/>
      <c r="I42" s="272"/>
      <c r="J42" s="272"/>
      <c r="K42" s="459"/>
      <c r="L42" s="1"/>
      <c r="M42" s="1"/>
      <c r="N42" s="22"/>
      <c r="O42" s="1"/>
      <c r="P42" s="1"/>
      <c r="Q42" s="1"/>
      <c r="R42" s="1"/>
      <c r="S42" s="1"/>
      <c r="T42" s="1"/>
      <c r="U42" s="1"/>
      <c r="V42" s="1"/>
      <c r="W42" s="1"/>
      <c r="X42" s="167">
        <v>0</v>
      </c>
      <c r="Y42" s="19">
        <v>0</v>
      </c>
    </row>
    <row r="43" spans="1:25" x14ac:dyDescent="0.25">
      <c r="A43" s="1117" t="s">
        <v>63</v>
      </c>
      <c r="B43" s="1118"/>
      <c r="C43" s="202"/>
      <c r="D43" s="273"/>
      <c r="E43" s="203"/>
      <c r="F43" s="205"/>
      <c r="G43" s="273"/>
      <c r="H43" s="274"/>
      <c r="I43" s="274"/>
      <c r="J43" s="274"/>
      <c r="K43" s="451" t="s">
        <v>20</v>
      </c>
      <c r="L43" s="1"/>
      <c r="M43" s="1"/>
      <c r="N43" s="22"/>
      <c r="O43" s="1"/>
      <c r="P43" s="1"/>
      <c r="Q43" s="1"/>
      <c r="R43" s="1"/>
      <c r="S43" s="1"/>
      <c r="T43" s="1"/>
      <c r="U43" s="1"/>
      <c r="V43" s="1"/>
      <c r="W43" s="1"/>
      <c r="X43" s="167">
        <v>0</v>
      </c>
      <c r="Y43" s="19">
        <v>0</v>
      </c>
    </row>
    <row r="44" spans="1:25" x14ac:dyDescent="0.25">
      <c r="A44" s="480" t="s">
        <v>64</v>
      </c>
      <c r="B44" s="481"/>
      <c r="C44" s="475"/>
      <c r="D44" s="476"/>
      <c r="E44" s="477"/>
      <c r="F44" s="478"/>
      <c r="G44" s="476"/>
      <c r="H44" s="479"/>
      <c r="I44" s="479"/>
      <c r="J44" s="479"/>
      <c r="K44" s="459"/>
      <c r="L44" s="1"/>
      <c r="M44" s="1"/>
      <c r="N44" s="22"/>
      <c r="O44" s="1"/>
      <c r="P44" s="1"/>
      <c r="Q44" s="1"/>
      <c r="R44" s="1"/>
      <c r="S44" s="1"/>
      <c r="T44" s="1"/>
      <c r="U44" s="1"/>
      <c r="V44" s="1"/>
      <c r="W44" s="1"/>
      <c r="X44" s="167">
        <v>0</v>
      </c>
      <c r="Y44" s="19">
        <v>0</v>
      </c>
    </row>
    <row r="45" spans="1:25" x14ac:dyDescent="0.25">
      <c r="A45" s="1112" t="s">
        <v>65</v>
      </c>
      <c r="B45" s="1116"/>
      <c r="C45" s="226"/>
      <c r="D45" s="264"/>
      <c r="E45" s="227"/>
      <c r="F45" s="229"/>
      <c r="G45" s="264"/>
      <c r="H45" s="265"/>
      <c r="I45" s="265"/>
      <c r="J45" s="265"/>
      <c r="K45" s="451" t="s">
        <v>20</v>
      </c>
      <c r="L45" s="1"/>
      <c r="M45" s="1"/>
      <c r="N45" s="22"/>
      <c r="O45" s="1"/>
      <c r="P45" s="1"/>
      <c r="Q45" s="1"/>
      <c r="R45" s="1"/>
      <c r="S45" s="1"/>
      <c r="T45" s="1"/>
      <c r="U45" s="1"/>
      <c r="V45" s="1"/>
      <c r="W45" s="1"/>
      <c r="X45" s="167">
        <v>0</v>
      </c>
      <c r="Y45" s="19">
        <v>0</v>
      </c>
    </row>
    <row r="46" spans="1:25" x14ac:dyDescent="0.25">
      <c r="A46" s="1127" t="s">
        <v>66</v>
      </c>
      <c r="B46" s="1128"/>
      <c r="C46" s="214"/>
      <c r="D46" s="275"/>
      <c r="E46" s="215"/>
      <c r="F46" s="217"/>
      <c r="G46" s="275"/>
      <c r="H46" s="276"/>
      <c r="I46" s="276"/>
      <c r="J46" s="276"/>
      <c r="K46" s="451" t="s">
        <v>20</v>
      </c>
      <c r="L46" s="1"/>
      <c r="M46" s="1"/>
      <c r="N46" s="22"/>
      <c r="O46" s="1"/>
      <c r="P46" s="1"/>
      <c r="Q46" s="1"/>
      <c r="R46" s="1"/>
      <c r="S46" s="1"/>
      <c r="T46" s="1"/>
      <c r="U46" s="1"/>
      <c r="V46" s="1"/>
      <c r="W46" s="1"/>
      <c r="X46" s="167">
        <v>0</v>
      </c>
      <c r="Y46" s="19">
        <v>0</v>
      </c>
    </row>
    <row r="47" spans="1:25" x14ac:dyDescent="0.25">
      <c r="A47" s="1127" t="s">
        <v>67</v>
      </c>
      <c r="B47" s="1128"/>
      <c r="C47" s="214"/>
      <c r="D47" s="275"/>
      <c r="E47" s="215"/>
      <c r="F47" s="217"/>
      <c r="G47" s="275"/>
      <c r="H47" s="276"/>
      <c r="I47" s="276"/>
      <c r="J47" s="276"/>
      <c r="K47" s="451" t="s">
        <v>20</v>
      </c>
      <c r="L47" s="1"/>
      <c r="M47" s="1"/>
      <c r="N47" s="22"/>
      <c r="O47" s="1"/>
      <c r="P47" s="1"/>
      <c r="Q47" s="1"/>
      <c r="R47" s="1"/>
      <c r="S47" s="1"/>
      <c r="T47" s="1"/>
      <c r="U47" s="1"/>
      <c r="V47" s="1"/>
      <c r="W47" s="1"/>
      <c r="X47" s="167">
        <v>0</v>
      </c>
      <c r="Y47" s="19">
        <v>0</v>
      </c>
    </row>
    <row r="48" spans="1:25" x14ac:dyDescent="0.25">
      <c r="A48" s="1127" t="s">
        <v>68</v>
      </c>
      <c r="B48" s="1128"/>
      <c r="C48" s="253"/>
      <c r="D48" s="277"/>
      <c r="E48" s="254"/>
      <c r="F48" s="256"/>
      <c r="G48" s="277"/>
      <c r="H48" s="278"/>
      <c r="I48" s="278"/>
      <c r="J48" s="278"/>
      <c r="K48" s="451" t="s">
        <v>20</v>
      </c>
      <c r="L48" s="1"/>
      <c r="M48" s="1"/>
      <c r="N48" s="22"/>
      <c r="O48" s="1"/>
      <c r="P48" s="1"/>
      <c r="Q48" s="1"/>
      <c r="R48" s="1"/>
      <c r="S48" s="1"/>
      <c r="T48" s="1"/>
      <c r="U48" s="1"/>
      <c r="V48" s="1"/>
      <c r="W48" s="1"/>
      <c r="X48" s="167">
        <v>0</v>
      </c>
      <c r="Y48" s="19">
        <v>0</v>
      </c>
    </row>
    <row r="49" spans="1:26" x14ac:dyDescent="0.25">
      <c r="A49" s="1136" t="s">
        <v>69</v>
      </c>
      <c r="B49" s="1137"/>
      <c r="C49" s="279"/>
      <c r="D49" s="280"/>
      <c r="E49" s="281"/>
      <c r="F49" s="282"/>
      <c r="G49" s="280"/>
      <c r="H49" s="283"/>
      <c r="I49" s="283"/>
      <c r="J49" s="283"/>
      <c r="K49" s="451" t="s">
        <v>20</v>
      </c>
      <c r="L49" s="1"/>
      <c r="M49" s="1"/>
      <c r="N49" s="22"/>
      <c r="O49" s="1"/>
      <c r="P49" s="1"/>
      <c r="Q49" s="1"/>
      <c r="R49" s="1"/>
      <c r="S49" s="1"/>
      <c r="T49" s="1"/>
      <c r="U49" s="1"/>
      <c r="V49" s="1"/>
      <c r="W49" s="1"/>
      <c r="X49" s="167">
        <v>0</v>
      </c>
      <c r="Y49" s="19">
        <v>0</v>
      </c>
      <c r="Z49" s="1"/>
    </row>
    <row r="50" spans="1:26" x14ac:dyDescent="0.25">
      <c r="A50" s="53" t="s">
        <v>70</v>
      </c>
      <c r="B50" s="1"/>
      <c r="C50" s="1"/>
      <c r="D50" s="1"/>
      <c r="E50" s="1"/>
      <c r="F50" s="1"/>
      <c r="G50" s="1"/>
      <c r="H50" s="1"/>
      <c r="I50" s="1"/>
      <c r="J50" s="1"/>
      <c r="K50" s="45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45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1042"/>
      <c r="B52" s="1043"/>
      <c r="C52" s="500" t="s">
        <v>14</v>
      </c>
      <c r="D52" s="504" t="s">
        <v>15</v>
      </c>
      <c r="E52" s="499" t="s">
        <v>16</v>
      </c>
      <c r="F52" s="41" t="s">
        <v>17</v>
      </c>
      <c r="G52" s="500" t="s">
        <v>18</v>
      </c>
      <c r="H52" s="1077"/>
      <c r="I52" s="1082"/>
      <c r="J52" s="1077"/>
      <c r="K52" s="45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042" t="s">
        <v>71</v>
      </c>
      <c r="B53" s="1043"/>
      <c r="C53" s="284"/>
      <c r="D53" s="285"/>
      <c r="E53" s="286"/>
      <c r="F53" s="240"/>
      <c r="G53" s="285"/>
      <c r="H53" s="287"/>
      <c r="I53" s="449"/>
      <c r="J53" s="287"/>
      <c r="K53" s="451" t="s">
        <v>20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67">
        <v>0</v>
      </c>
      <c r="Y53" s="19">
        <v>0</v>
      </c>
      <c r="Z53" s="1"/>
    </row>
    <row r="54" spans="1:26" x14ac:dyDescent="0.25">
      <c r="A54" s="7" t="s">
        <v>72</v>
      </c>
      <c r="B54" s="1"/>
      <c r="C54" s="1"/>
      <c r="D54" s="1"/>
      <c r="E54" s="1"/>
      <c r="F54" s="1"/>
      <c r="G54" s="1"/>
      <c r="H54" s="1"/>
      <c r="I54" s="1"/>
      <c r="J54" s="1"/>
      <c r="K54" s="45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45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1042"/>
      <c r="B56" s="1043"/>
      <c r="C56" s="500" t="s">
        <v>14</v>
      </c>
      <c r="D56" s="504" t="s">
        <v>15</v>
      </c>
      <c r="E56" s="437" t="s">
        <v>16</v>
      </c>
      <c r="F56" s="11" t="s">
        <v>17</v>
      </c>
      <c r="G56" s="501" t="s">
        <v>18</v>
      </c>
      <c r="H56" s="1081"/>
      <c r="I56" s="1082"/>
      <c r="J56" s="1077"/>
      <c r="K56" s="45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54" t="s">
        <v>74</v>
      </c>
      <c r="B57" s="55"/>
      <c r="C57" s="208"/>
      <c r="D57" s="209"/>
      <c r="E57" s="440"/>
      <c r="F57" s="271"/>
      <c r="G57" s="441"/>
      <c r="H57" s="433"/>
      <c r="I57" s="450"/>
      <c r="J57" s="288"/>
      <c r="K57" s="451" t="s">
        <v>20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67">
        <v>0</v>
      </c>
      <c r="Y57" s="19"/>
      <c r="Z57" s="1"/>
    </row>
    <row r="58" spans="1:26" x14ac:dyDescent="0.25">
      <c r="A58" s="56" t="s">
        <v>75</v>
      </c>
      <c r="B58" s="57"/>
      <c r="C58" s="214"/>
      <c r="D58" s="215"/>
      <c r="E58" s="442"/>
      <c r="F58" s="439"/>
      <c r="G58" s="443"/>
      <c r="H58" s="434"/>
      <c r="I58" s="289"/>
      <c r="J58" s="289"/>
      <c r="K58" s="451" t="s">
        <v>20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67">
        <v>0</v>
      </c>
      <c r="Y58" s="19"/>
      <c r="Z58" s="1"/>
    </row>
    <row r="59" spans="1:26" x14ac:dyDescent="0.25">
      <c r="A59" s="473" t="s">
        <v>76</v>
      </c>
      <c r="B59" s="474"/>
      <c r="C59" s="208"/>
      <c r="D59" s="209"/>
      <c r="E59" s="442"/>
      <c r="F59" s="439"/>
      <c r="G59" s="443"/>
      <c r="H59" s="435"/>
      <c r="I59" s="290"/>
      <c r="J59" s="290"/>
      <c r="K59" s="45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67"/>
      <c r="Y59" s="19"/>
      <c r="Z59" s="1"/>
    </row>
    <row r="60" spans="1:26" x14ac:dyDescent="0.25">
      <c r="A60" s="58" t="s">
        <v>77</v>
      </c>
      <c r="B60" s="59"/>
      <c r="C60" s="214"/>
      <c r="D60" s="275"/>
      <c r="E60" s="444"/>
      <c r="F60" s="438"/>
      <c r="G60" s="445"/>
      <c r="H60" s="435"/>
      <c r="I60" s="290"/>
      <c r="J60" s="290"/>
      <c r="K60" s="451" t="s">
        <v>20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67">
        <v>0</v>
      </c>
      <c r="Y60" s="19"/>
      <c r="Z60" s="1"/>
    </row>
    <row r="61" spans="1:26" x14ac:dyDescent="0.25">
      <c r="A61" s="60" t="s">
        <v>78</v>
      </c>
      <c r="B61" s="61"/>
      <c r="C61" s="214"/>
      <c r="D61" s="215"/>
      <c r="E61" s="442"/>
      <c r="F61" s="439"/>
      <c r="G61" s="443"/>
      <c r="H61" s="434"/>
      <c r="I61" s="289"/>
      <c r="J61" s="289"/>
      <c r="K61" s="451" t="s">
        <v>20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67">
        <v>0</v>
      </c>
      <c r="Y61" s="19"/>
      <c r="Z61" s="1"/>
    </row>
    <row r="62" spans="1:26" x14ac:dyDescent="0.25">
      <c r="A62" s="62" t="s">
        <v>79</v>
      </c>
      <c r="B62" s="63"/>
      <c r="C62" s="220"/>
      <c r="D62" s="221"/>
      <c r="E62" s="446"/>
      <c r="F62" s="447"/>
      <c r="G62" s="448"/>
      <c r="H62" s="436"/>
      <c r="I62" s="291"/>
      <c r="J62" s="291"/>
      <c r="K62" s="451" t="s">
        <v>20</v>
      </c>
      <c r="L62" s="64"/>
      <c r="M62" s="64"/>
      <c r="N62" s="1"/>
      <c r="O62" s="1"/>
      <c r="P62" s="1"/>
      <c r="Q62" s="1"/>
      <c r="R62" s="1"/>
      <c r="S62" s="1"/>
      <c r="T62" s="1"/>
      <c r="U62" s="1"/>
      <c r="V62" s="1"/>
      <c r="W62" s="1"/>
      <c r="X62" s="167">
        <v>0</v>
      </c>
      <c r="Y62" s="19"/>
      <c r="Z62" s="1"/>
    </row>
    <row r="63" spans="1:26" x14ac:dyDescent="0.25">
      <c r="A63" s="65" t="s">
        <v>80</v>
      </c>
      <c r="B63" s="468"/>
      <c r="C63" s="209"/>
      <c r="D63" s="209"/>
      <c r="E63" s="465"/>
      <c r="F63" s="465"/>
      <c r="G63" s="465"/>
      <c r="H63" s="469"/>
      <c r="I63" s="469"/>
      <c r="J63" s="469"/>
      <c r="K63" s="451"/>
      <c r="L63" s="64"/>
      <c r="M63" s="64"/>
      <c r="N63" s="1"/>
      <c r="O63" s="1"/>
      <c r="P63" s="1"/>
      <c r="Q63" s="1"/>
      <c r="R63" s="1"/>
      <c r="S63" s="1"/>
      <c r="T63" s="1"/>
      <c r="U63" s="1"/>
      <c r="V63" s="1"/>
      <c r="W63" s="1"/>
      <c r="X63" s="470"/>
      <c r="Y63" s="1"/>
      <c r="Z63" s="4"/>
    </row>
    <row r="64" spans="1:26" x14ac:dyDescent="0.25">
      <c r="A64" s="65" t="s">
        <v>81</v>
      </c>
      <c r="B64" s="20"/>
      <c r="C64" s="20"/>
      <c r="D64" s="1"/>
      <c r="E64" s="1"/>
      <c r="F64" s="6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7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 s="1"/>
      <c r="S65" s="1"/>
      <c r="T65" s="1"/>
      <c r="U65" s="1"/>
      <c r="V65" s="1"/>
      <c r="W65" s="1"/>
      <c r="X65" s="1"/>
      <c r="Y65" s="1"/>
      <c r="Z65" s="4"/>
      <c r="AA65" s="171"/>
    </row>
    <row r="66" spans="1:27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 s="1"/>
      <c r="S66" s="1"/>
      <c r="T66" s="1"/>
      <c r="U66" s="1"/>
      <c r="V66" s="1"/>
      <c r="W66" s="1"/>
      <c r="X66" s="1"/>
      <c r="Y66" s="1"/>
      <c r="Z66" s="4"/>
      <c r="AA66" s="171"/>
    </row>
    <row r="67" spans="1:27" x14ac:dyDescent="0.25">
      <c r="A67" s="1134"/>
      <c r="B67" s="1135"/>
      <c r="C67" s="499" t="s">
        <v>14</v>
      </c>
      <c r="D67" s="67" t="s">
        <v>89</v>
      </c>
      <c r="E67" s="68" t="s">
        <v>14</v>
      </c>
      <c r="F67" s="69" t="s">
        <v>90</v>
      </c>
      <c r="G67" s="69" t="s">
        <v>91</v>
      </c>
      <c r="H67" s="70" t="s">
        <v>92</v>
      </c>
      <c r="I67" s="68" t="s">
        <v>14</v>
      </c>
      <c r="J67" s="69" t="s">
        <v>90</v>
      </c>
      <c r="K67" s="69" t="s">
        <v>91</v>
      </c>
      <c r="L67" s="70" t="s">
        <v>92</v>
      </c>
      <c r="M67" s="1081"/>
      <c r="N67" s="1081"/>
      <c r="O67" s="1043"/>
      <c r="P67" s="1077"/>
      <c r="Q67" s="1077"/>
      <c r="R67" s="1"/>
      <c r="S67" s="1"/>
      <c r="T67" s="1"/>
      <c r="U67" s="1"/>
      <c r="V67" s="1"/>
      <c r="W67" s="1"/>
      <c r="X67" s="1"/>
      <c r="Y67" s="1"/>
      <c r="Z67" s="4"/>
      <c r="AA67" s="171"/>
    </row>
    <row r="68" spans="1:27" x14ac:dyDescent="0.25">
      <c r="A68" s="71" t="s">
        <v>93</v>
      </c>
      <c r="B68" s="72" t="s">
        <v>94</v>
      </c>
      <c r="C68" s="292"/>
      <c r="D68" s="251"/>
      <c r="E68" s="249"/>
      <c r="F68" s="250"/>
      <c r="G68" s="250"/>
      <c r="H68" s="250"/>
      <c r="I68" s="293"/>
      <c r="J68" s="294"/>
      <c r="K68" s="294"/>
      <c r="L68" s="294"/>
      <c r="M68" s="247"/>
      <c r="N68" s="247"/>
      <c r="O68" s="247"/>
      <c r="P68" s="247"/>
      <c r="Q68" s="247"/>
      <c r="R68" s="462"/>
      <c r="S68" s="17"/>
      <c r="T68" s="1"/>
      <c r="U68" s="1"/>
      <c r="V68" s="1"/>
      <c r="W68" s="1"/>
      <c r="X68" s="1"/>
      <c r="Y68" s="167">
        <v>0</v>
      </c>
      <c r="Z68" s="4"/>
      <c r="AA68" s="171"/>
    </row>
    <row r="69" spans="1:27" x14ac:dyDescent="0.25">
      <c r="A69" s="73" t="s">
        <v>95</v>
      </c>
      <c r="B69" s="74" t="s">
        <v>96</v>
      </c>
      <c r="C69" s="295"/>
      <c r="D69" s="218"/>
      <c r="E69" s="216"/>
      <c r="F69" s="217"/>
      <c r="G69" s="217"/>
      <c r="H69" s="217"/>
      <c r="I69" s="293"/>
      <c r="J69" s="294"/>
      <c r="K69" s="296"/>
      <c r="L69" s="296"/>
      <c r="M69" s="214"/>
      <c r="N69" s="214"/>
      <c r="O69" s="214"/>
      <c r="P69" s="214"/>
      <c r="Q69" s="214"/>
      <c r="R69" s="462"/>
      <c r="S69" s="1"/>
      <c r="T69" s="1"/>
      <c r="U69" s="1"/>
      <c r="V69" s="1"/>
      <c r="W69" s="1"/>
      <c r="X69" s="1"/>
      <c r="Y69" s="167">
        <v>0</v>
      </c>
      <c r="Z69" s="4"/>
      <c r="AA69" s="171"/>
    </row>
    <row r="70" spans="1:27" x14ac:dyDescent="0.25">
      <c r="A70" s="73" t="s">
        <v>25</v>
      </c>
      <c r="B70" s="74" t="s">
        <v>97</v>
      </c>
      <c r="C70" s="295"/>
      <c r="D70" s="218"/>
      <c r="E70" s="216"/>
      <c r="F70" s="217"/>
      <c r="G70" s="217"/>
      <c r="H70" s="217"/>
      <c r="I70" s="293"/>
      <c r="J70" s="294"/>
      <c r="K70" s="296"/>
      <c r="L70" s="296"/>
      <c r="M70" s="214"/>
      <c r="N70" s="214"/>
      <c r="O70" s="214"/>
      <c r="P70" s="214"/>
      <c r="Q70" s="214"/>
      <c r="R70" s="462"/>
      <c r="S70" s="1"/>
      <c r="T70" s="1"/>
      <c r="U70" s="1"/>
      <c r="V70" s="1"/>
      <c r="W70" s="1"/>
      <c r="X70" s="1"/>
      <c r="Y70" s="167">
        <v>0</v>
      </c>
      <c r="Z70" s="4"/>
      <c r="AA70" s="171"/>
    </row>
    <row r="71" spans="1:27" x14ac:dyDescent="0.25">
      <c r="A71" s="73" t="s">
        <v>27</v>
      </c>
      <c r="B71" s="74" t="s">
        <v>98</v>
      </c>
      <c r="C71" s="295"/>
      <c r="D71" s="218"/>
      <c r="E71" s="216"/>
      <c r="F71" s="217"/>
      <c r="G71" s="217"/>
      <c r="H71" s="217"/>
      <c r="I71" s="297"/>
      <c r="J71" s="296"/>
      <c r="K71" s="296"/>
      <c r="L71" s="296"/>
      <c r="M71" s="214"/>
      <c r="N71" s="214"/>
      <c r="O71" s="214"/>
      <c r="P71" s="214"/>
      <c r="Q71" s="214"/>
      <c r="R71" s="462"/>
      <c r="S71" s="1"/>
      <c r="T71" s="1"/>
      <c r="U71" s="1"/>
      <c r="V71" s="1"/>
      <c r="W71" s="1"/>
      <c r="X71" s="1"/>
      <c r="Y71" s="167">
        <v>0</v>
      </c>
      <c r="Z71" s="4"/>
      <c r="AA71" s="171"/>
    </row>
    <row r="72" spans="1:27" x14ac:dyDescent="0.25">
      <c r="A72" s="73" t="s">
        <v>29</v>
      </c>
      <c r="B72" s="74" t="s">
        <v>99</v>
      </c>
      <c r="C72" s="295"/>
      <c r="D72" s="218"/>
      <c r="E72" s="216"/>
      <c r="F72" s="217"/>
      <c r="G72" s="217"/>
      <c r="H72" s="217"/>
      <c r="I72" s="297"/>
      <c r="J72" s="296"/>
      <c r="K72" s="296"/>
      <c r="L72" s="296"/>
      <c r="M72" s="214"/>
      <c r="N72" s="214"/>
      <c r="O72" s="214"/>
      <c r="P72" s="214"/>
      <c r="Q72" s="214"/>
      <c r="R72" s="462"/>
      <c r="S72" s="1"/>
      <c r="T72" s="1"/>
      <c r="U72" s="1"/>
      <c r="V72" s="1"/>
      <c r="W72" s="1"/>
      <c r="X72" s="1"/>
      <c r="Y72" s="167">
        <v>0</v>
      </c>
      <c r="Z72" s="4"/>
      <c r="AA72" s="171"/>
    </row>
    <row r="73" spans="1:27" x14ac:dyDescent="0.25">
      <c r="A73" s="73" t="s">
        <v>100</v>
      </c>
      <c r="B73" s="74" t="s">
        <v>101</v>
      </c>
      <c r="C73" s="295"/>
      <c r="D73" s="218"/>
      <c r="E73" s="216"/>
      <c r="F73" s="217"/>
      <c r="G73" s="217"/>
      <c r="H73" s="217"/>
      <c r="I73" s="297"/>
      <c r="J73" s="296"/>
      <c r="K73" s="296"/>
      <c r="L73" s="296"/>
      <c r="M73" s="214"/>
      <c r="N73" s="214"/>
      <c r="O73" s="214"/>
      <c r="P73" s="214"/>
      <c r="Q73" s="214"/>
      <c r="R73" s="462"/>
      <c r="S73" s="1"/>
      <c r="T73" s="1"/>
      <c r="U73" s="1"/>
      <c r="V73" s="1"/>
      <c r="W73" s="1"/>
      <c r="X73" s="1"/>
      <c r="Y73" s="167">
        <v>0</v>
      </c>
      <c r="Z73" s="4"/>
      <c r="AA73" s="171"/>
    </row>
    <row r="74" spans="1:27" x14ac:dyDescent="0.25">
      <c r="A74" s="73" t="s">
        <v>36</v>
      </c>
      <c r="B74" s="74" t="s">
        <v>102</v>
      </c>
      <c r="C74" s="295"/>
      <c r="D74" s="218"/>
      <c r="E74" s="216"/>
      <c r="F74" s="217"/>
      <c r="G74" s="217"/>
      <c r="H74" s="217"/>
      <c r="I74" s="297"/>
      <c r="J74" s="296"/>
      <c r="K74" s="296"/>
      <c r="L74" s="296"/>
      <c r="M74" s="214"/>
      <c r="N74" s="214"/>
      <c r="O74" s="214"/>
      <c r="P74" s="214"/>
      <c r="Q74" s="214"/>
      <c r="R74" s="462"/>
      <c r="S74" s="1"/>
      <c r="T74" s="1"/>
      <c r="U74" s="1"/>
      <c r="V74" s="1"/>
      <c r="W74" s="1"/>
      <c r="X74" s="1"/>
      <c r="Y74" s="167">
        <v>0</v>
      </c>
      <c r="Z74" s="4"/>
      <c r="AA74" s="171"/>
    </row>
    <row r="75" spans="1:27" x14ac:dyDescent="0.25">
      <c r="A75" s="73" t="s">
        <v>103</v>
      </c>
      <c r="B75" s="74" t="s">
        <v>104</v>
      </c>
      <c r="C75" s="295"/>
      <c r="D75" s="218"/>
      <c r="E75" s="216"/>
      <c r="F75" s="217"/>
      <c r="G75" s="217"/>
      <c r="H75" s="217"/>
      <c r="I75" s="297"/>
      <c r="J75" s="296"/>
      <c r="K75" s="296"/>
      <c r="L75" s="296"/>
      <c r="M75" s="214"/>
      <c r="N75" s="214"/>
      <c r="O75" s="214"/>
      <c r="P75" s="214"/>
      <c r="Q75" s="214"/>
      <c r="R75" s="462"/>
      <c r="S75" s="1"/>
      <c r="T75" s="1"/>
      <c r="U75" s="1"/>
      <c r="V75" s="1"/>
      <c r="W75" s="1"/>
      <c r="X75" s="1"/>
      <c r="Y75" s="167">
        <v>0</v>
      </c>
      <c r="Z75" s="4"/>
      <c r="AA75" s="171"/>
    </row>
    <row r="76" spans="1:27" x14ac:dyDescent="0.25">
      <c r="A76" s="73" t="s">
        <v>105</v>
      </c>
      <c r="B76" s="74" t="s">
        <v>106</v>
      </c>
      <c r="C76" s="295"/>
      <c r="D76" s="218"/>
      <c r="E76" s="216"/>
      <c r="F76" s="217"/>
      <c r="G76" s="217"/>
      <c r="H76" s="217"/>
      <c r="I76" s="297"/>
      <c r="J76" s="296"/>
      <c r="K76" s="296"/>
      <c r="L76" s="296"/>
      <c r="M76" s="214"/>
      <c r="N76" s="214"/>
      <c r="O76" s="214"/>
      <c r="P76" s="214"/>
      <c r="Q76" s="214"/>
      <c r="R76" s="462"/>
      <c r="S76" s="1"/>
      <c r="T76" s="1"/>
      <c r="U76" s="1"/>
      <c r="V76" s="1"/>
      <c r="W76" s="1"/>
      <c r="X76" s="1"/>
      <c r="Y76" s="167">
        <v>0</v>
      </c>
      <c r="Z76" s="4"/>
      <c r="AA76" s="171"/>
    </row>
    <row r="77" spans="1:27" x14ac:dyDescent="0.25">
      <c r="A77" s="73" t="s">
        <v>107</v>
      </c>
      <c r="B77" s="74" t="s">
        <v>108</v>
      </c>
      <c r="C77" s="295"/>
      <c r="D77" s="218"/>
      <c r="E77" s="216"/>
      <c r="F77" s="217"/>
      <c r="G77" s="217"/>
      <c r="H77" s="217"/>
      <c r="I77" s="297"/>
      <c r="J77" s="296"/>
      <c r="K77" s="296"/>
      <c r="L77" s="296"/>
      <c r="M77" s="214"/>
      <c r="N77" s="214"/>
      <c r="O77" s="214"/>
      <c r="P77" s="214"/>
      <c r="Q77" s="214"/>
      <c r="R77" s="462"/>
      <c r="S77" s="1"/>
      <c r="T77" s="1"/>
      <c r="U77" s="1"/>
      <c r="V77" s="1"/>
      <c r="W77" s="1"/>
      <c r="X77" s="1"/>
      <c r="Y77" s="167">
        <v>0</v>
      </c>
      <c r="Z77" s="4"/>
      <c r="AA77" s="171"/>
    </row>
    <row r="78" spans="1:27" x14ac:dyDescent="0.25">
      <c r="A78" s="73" t="s">
        <v>109</v>
      </c>
      <c r="B78" s="74" t="s">
        <v>110</v>
      </c>
      <c r="C78" s="295"/>
      <c r="D78" s="218"/>
      <c r="E78" s="216"/>
      <c r="F78" s="217"/>
      <c r="G78" s="217"/>
      <c r="H78" s="217"/>
      <c r="I78" s="297"/>
      <c r="J78" s="296"/>
      <c r="K78" s="296"/>
      <c r="L78" s="296"/>
      <c r="M78" s="214"/>
      <c r="N78" s="214"/>
      <c r="O78" s="214"/>
      <c r="P78" s="214"/>
      <c r="Q78" s="214"/>
      <c r="R78" s="462"/>
      <c r="S78" s="1"/>
      <c r="T78" s="1"/>
      <c r="U78" s="1"/>
      <c r="V78" s="1"/>
      <c r="W78" s="1"/>
      <c r="X78" s="1"/>
      <c r="Y78" s="167">
        <v>0</v>
      </c>
      <c r="Z78" s="4"/>
      <c r="AA78" s="171"/>
    </row>
    <row r="79" spans="1:27" x14ac:dyDescent="0.25">
      <c r="A79" s="73" t="s">
        <v>111</v>
      </c>
      <c r="B79" s="74" t="s">
        <v>112</v>
      </c>
      <c r="C79" s="295"/>
      <c r="D79" s="218"/>
      <c r="E79" s="216"/>
      <c r="F79" s="217"/>
      <c r="G79" s="217"/>
      <c r="H79" s="217"/>
      <c r="I79" s="297"/>
      <c r="J79" s="296"/>
      <c r="K79" s="296"/>
      <c r="L79" s="296"/>
      <c r="M79" s="214"/>
      <c r="N79" s="214"/>
      <c r="O79" s="214"/>
      <c r="P79" s="214"/>
      <c r="Q79" s="214"/>
      <c r="R79" s="462"/>
      <c r="S79" s="1"/>
      <c r="T79" s="1"/>
      <c r="U79" s="1"/>
      <c r="V79" s="1"/>
      <c r="W79" s="1"/>
      <c r="X79" s="1"/>
      <c r="Y79" s="167">
        <v>0</v>
      </c>
      <c r="Z79" s="4"/>
      <c r="AA79" s="171"/>
    </row>
    <row r="80" spans="1:27" x14ac:dyDescent="0.25">
      <c r="A80" s="73" t="s">
        <v>113</v>
      </c>
      <c r="B80" s="74" t="s">
        <v>114</v>
      </c>
      <c r="C80" s="295"/>
      <c r="D80" s="218"/>
      <c r="E80" s="216"/>
      <c r="F80" s="217"/>
      <c r="G80" s="217"/>
      <c r="H80" s="217"/>
      <c r="I80" s="297"/>
      <c r="J80" s="296"/>
      <c r="K80" s="296"/>
      <c r="L80" s="296"/>
      <c r="M80" s="214"/>
      <c r="N80" s="214"/>
      <c r="O80" s="214"/>
      <c r="P80" s="214"/>
      <c r="Q80" s="214"/>
      <c r="R80" s="462"/>
      <c r="S80" s="1"/>
      <c r="T80" s="1"/>
      <c r="U80" s="1"/>
      <c r="V80" s="1"/>
      <c r="W80" s="1"/>
      <c r="X80" s="1"/>
      <c r="Y80" s="167">
        <v>0</v>
      </c>
      <c r="Z80" s="4"/>
      <c r="AA80" s="171"/>
    </row>
    <row r="81" spans="1:27" x14ac:dyDescent="0.25">
      <c r="A81" s="73" t="s">
        <v>115</v>
      </c>
      <c r="B81" s="74" t="s">
        <v>116</v>
      </c>
      <c r="C81" s="295"/>
      <c r="D81" s="218"/>
      <c r="E81" s="216"/>
      <c r="F81" s="217"/>
      <c r="G81" s="217"/>
      <c r="H81" s="217"/>
      <c r="I81" s="297"/>
      <c r="J81" s="296"/>
      <c r="K81" s="296"/>
      <c r="L81" s="296"/>
      <c r="M81" s="214"/>
      <c r="N81" s="214"/>
      <c r="O81" s="214"/>
      <c r="P81" s="214"/>
      <c r="Q81" s="214"/>
      <c r="R81" s="462"/>
      <c r="S81" s="1"/>
      <c r="T81" s="1"/>
      <c r="U81" s="1"/>
      <c r="V81" s="1"/>
      <c r="W81" s="1"/>
      <c r="X81" s="1"/>
      <c r="Y81" s="167">
        <v>0</v>
      </c>
      <c r="Z81" s="4"/>
      <c r="AA81" s="171"/>
    </row>
    <row r="82" spans="1:27" x14ac:dyDescent="0.25">
      <c r="A82" s="464" t="s">
        <v>117</v>
      </c>
      <c r="B82" s="74" t="s">
        <v>118</v>
      </c>
      <c r="C82" s="295"/>
      <c r="D82" s="218"/>
      <c r="E82" s="216"/>
      <c r="F82" s="217"/>
      <c r="G82" s="217"/>
      <c r="H82" s="217"/>
      <c r="I82" s="297"/>
      <c r="J82" s="296"/>
      <c r="K82" s="296"/>
      <c r="L82" s="296"/>
      <c r="M82" s="214"/>
      <c r="N82" s="214"/>
      <c r="O82" s="214"/>
      <c r="P82" s="214"/>
      <c r="Q82" s="214"/>
      <c r="R82" s="462"/>
      <c r="S82" s="1"/>
      <c r="T82" s="1"/>
      <c r="U82" s="1"/>
      <c r="V82" s="1"/>
      <c r="W82" s="1"/>
      <c r="X82" s="1"/>
      <c r="Y82" s="167">
        <v>0</v>
      </c>
      <c r="Z82" s="4"/>
      <c r="AA82" s="171"/>
    </row>
    <row r="83" spans="1:27" x14ac:dyDescent="0.25">
      <c r="A83" s="75" t="s">
        <v>119</v>
      </c>
      <c r="B83" s="76" t="s">
        <v>120</v>
      </c>
      <c r="C83" s="298"/>
      <c r="D83" s="257"/>
      <c r="E83" s="255"/>
      <c r="F83" s="256"/>
      <c r="G83" s="256"/>
      <c r="H83" s="256"/>
      <c r="I83" s="299"/>
      <c r="J83" s="300"/>
      <c r="K83" s="300"/>
      <c r="L83" s="300"/>
      <c r="M83" s="253"/>
      <c r="N83" s="253"/>
      <c r="O83" s="253"/>
      <c r="P83" s="253"/>
      <c r="Q83" s="253"/>
      <c r="R83" s="462"/>
      <c r="S83" s="1"/>
      <c r="T83" s="1"/>
      <c r="U83" s="1"/>
      <c r="V83" s="1"/>
      <c r="W83" s="1"/>
      <c r="X83" s="1"/>
      <c r="Y83" s="167">
        <v>0</v>
      </c>
      <c r="Z83" s="4"/>
      <c r="AA83" s="171"/>
    </row>
    <row r="84" spans="1:27" x14ac:dyDescent="0.25">
      <c r="A84" s="75" t="s">
        <v>119</v>
      </c>
      <c r="B84" s="76" t="s">
        <v>121</v>
      </c>
      <c r="C84" s="298"/>
      <c r="D84" s="257"/>
      <c r="E84" s="255"/>
      <c r="F84" s="256"/>
      <c r="G84" s="256"/>
      <c r="H84" s="256"/>
      <c r="I84" s="299"/>
      <c r="J84" s="300"/>
      <c r="K84" s="300"/>
      <c r="L84" s="300"/>
      <c r="M84" s="253"/>
      <c r="N84" s="253"/>
      <c r="O84" s="253"/>
      <c r="P84" s="253"/>
      <c r="Q84" s="253"/>
      <c r="R84" s="462"/>
      <c r="S84" s="1"/>
      <c r="T84" s="1"/>
      <c r="U84" s="1"/>
      <c r="V84" s="1"/>
      <c r="W84" s="1"/>
      <c r="X84" s="1"/>
      <c r="Y84" s="167">
        <v>0</v>
      </c>
      <c r="Z84" s="4"/>
      <c r="AA84" s="171"/>
    </row>
    <row r="85" spans="1:27" x14ac:dyDescent="0.25">
      <c r="A85" s="1067" t="s">
        <v>122</v>
      </c>
      <c r="B85" s="1068"/>
      <c r="C85" s="301"/>
      <c r="D85" s="302"/>
      <c r="E85" s="204"/>
      <c r="F85" s="303"/>
      <c r="G85" s="303"/>
      <c r="H85" s="303"/>
      <c r="I85" s="304"/>
      <c r="J85" s="305"/>
      <c r="K85" s="305"/>
      <c r="L85" s="305"/>
      <c r="M85" s="306"/>
      <c r="N85" s="306"/>
      <c r="O85" s="306"/>
      <c r="P85" s="306"/>
      <c r="Q85" s="306"/>
      <c r="R85" s="462"/>
      <c r="S85" s="3"/>
      <c r="T85" s="3"/>
      <c r="U85" s="3"/>
      <c r="V85" s="3"/>
      <c r="W85" s="3"/>
      <c r="X85" s="3"/>
      <c r="Y85" s="167">
        <v>0</v>
      </c>
      <c r="Z85" s="3"/>
      <c r="AA85" s="170"/>
    </row>
    <row r="86" spans="1:27" x14ac:dyDescent="0.25">
      <c r="A86" s="65" t="s">
        <v>123</v>
      </c>
      <c r="B86" s="147"/>
      <c r="C86" s="209"/>
      <c r="D86" s="465"/>
      <c r="E86" s="209"/>
      <c r="F86" s="465"/>
      <c r="G86" s="465"/>
      <c r="H86" s="465"/>
      <c r="I86" s="209"/>
      <c r="J86" s="465"/>
      <c r="K86" s="465"/>
      <c r="L86" s="465"/>
      <c r="M86" s="465"/>
      <c r="N86" s="465"/>
      <c r="O86" s="465"/>
      <c r="P86" s="465"/>
      <c r="Q86" s="465"/>
      <c r="R86" s="466"/>
      <c r="S86" s="113"/>
      <c r="T86" s="113"/>
      <c r="U86" s="113"/>
      <c r="V86" s="113"/>
      <c r="W86" s="113"/>
      <c r="X86" s="113"/>
      <c r="Y86" s="467"/>
      <c r="Z86" s="113"/>
      <c r="AA86" s="113"/>
    </row>
    <row r="87" spans="1:27" x14ac:dyDescent="0.25">
      <c r="A87" s="112" t="s">
        <v>118</v>
      </c>
      <c r="B87" s="147"/>
      <c r="C87" s="209"/>
      <c r="D87" s="465"/>
      <c r="E87" s="209"/>
      <c r="F87" s="465"/>
      <c r="G87" s="465"/>
      <c r="H87" s="465"/>
      <c r="I87" s="209"/>
      <c r="J87" s="465"/>
      <c r="K87" s="465"/>
      <c r="L87" s="465"/>
      <c r="M87" s="465"/>
      <c r="N87" s="465"/>
      <c r="O87" s="465"/>
      <c r="P87" s="465"/>
      <c r="Q87" s="465"/>
      <c r="R87" s="466"/>
      <c r="S87" s="113"/>
      <c r="T87" s="113"/>
      <c r="U87" s="113"/>
      <c r="V87" s="113"/>
      <c r="W87" s="113"/>
      <c r="X87" s="113"/>
      <c r="Y87" s="467"/>
      <c r="Z87" s="113"/>
      <c r="AA87" s="113"/>
    </row>
    <row r="88" spans="1:27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 s="1"/>
      <c r="S88" s="1"/>
      <c r="T88" s="1"/>
      <c r="U88" s="1"/>
      <c r="V88" s="1"/>
      <c r="W88" s="1"/>
      <c r="X88" s="1"/>
      <c r="Y88" s="1"/>
      <c r="Z88" s="4"/>
      <c r="AA88" s="171"/>
    </row>
    <row r="89" spans="1:27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 s="1"/>
      <c r="S89" s="1"/>
      <c r="T89" s="1"/>
      <c r="U89" s="1"/>
      <c r="V89" s="1"/>
      <c r="W89" s="1"/>
      <c r="X89" s="1"/>
      <c r="Y89" s="1"/>
      <c r="Z89" s="4"/>
      <c r="AA89" s="171"/>
    </row>
    <row r="90" spans="1:27" x14ac:dyDescent="0.25">
      <c r="A90" s="1134"/>
      <c r="B90" s="1135"/>
      <c r="C90" s="499" t="s">
        <v>14</v>
      </c>
      <c r="D90" s="67" t="s">
        <v>89</v>
      </c>
      <c r="E90" s="68" t="s">
        <v>14</v>
      </c>
      <c r="F90" s="69" t="s">
        <v>90</v>
      </c>
      <c r="G90" s="69" t="s">
        <v>91</v>
      </c>
      <c r="H90" s="70" t="s">
        <v>92</v>
      </c>
      <c r="I90" s="68" t="s">
        <v>14</v>
      </c>
      <c r="J90" s="69" t="s">
        <v>90</v>
      </c>
      <c r="K90" s="69" t="s">
        <v>91</v>
      </c>
      <c r="L90" s="70" t="s">
        <v>92</v>
      </c>
      <c r="M90" s="1081"/>
      <c r="N90" s="1081"/>
      <c r="O90" s="1043"/>
      <c r="P90" s="1077"/>
      <c r="Q90" s="1077"/>
      <c r="R90" s="1"/>
      <c r="S90" s="1"/>
      <c r="T90" s="1"/>
      <c r="U90" s="1"/>
      <c r="V90" s="1"/>
      <c r="W90" s="1"/>
      <c r="X90" s="1"/>
      <c r="Y90" s="1"/>
      <c r="Z90" s="4"/>
      <c r="AA90" s="171"/>
    </row>
    <row r="91" spans="1:27" x14ac:dyDescent="0.25">
      <c r="A91" s="71" t="s">
        <v>124</v>
      </c>
      <c r="B91" s="72" t="s">
        <v>125</v>
      </c>
      <c r="C91" s="292"/>
      <c r="D91" s="251"/>
      <c r="E91" s="249"/>
      <c r="F91" s="250"/>
      <c r="G91" s="250"/>
      <c r="H91" s="250"/>
      <c r="I91" s="293"/>
      <c r="J91" s="294"/>
      <c r="K91" s="294"/>
      <c r="L91" s="294"/>
      <c r="M91" s="247"/>
      <c r="N91" s="247"/>
      <c r="O91" s="247"/>
      <c r="P91" s="247"/>
      <c r="Q91" s="247"/>
      <c r="R91" s="462"/>
      <c r="S91" s="17"/>
      <c r="T91" s="1"/>
      <c r="U91" s="1"/>
      <c r="V91" s="1"/>
      <c r="W91" s="1"/>
      <c r="X91" s="1"/>
      <c r="Y91" s="167">
        <v>0</v>
      </c>
      <c r="Z91" s="4"/>
      <c r="AA91" s="171"/>
    </row>
    <row r="92" spans="1:27" x14ac:dyDescent="0.25">
      <c r="A92" s="73" t="s">
        <v>126</v>
      </c>
      <c r="B92" s="74" t="s">
        <v>127</v>
      </c>
      <c r="C92" s="295"/>
      <c r="D92" s="218"/>
      <c r="E92" s="216"/>
      <c r="F92" s="217"/>
      <c r="G92" s="217"/>
      <c r="H92" s="217"/>
      <c r="I92" s="293"/>
      <c r="J92" s="294"/>
      <c r="K92" s="296"/>
      <c r="L92" s="296"/>
      <c r="M92" s="214"/>
      <c r="N92" s="214"/>
      <c r="O92" s="214"/>
      <c r="P92" s="214"/>
      <c r="Q92" s="214"/>
      <c r="R92" s="462"/>
      <c r="S92" s="1"/>
      <c r="T92" s="1"/>
      <c r="U92" s="1"/>
      <c r="V92" s="1"/>
      <c r="W92" s="1"/>
      <c r="X92" s="1"/>
      <c r="Y92" s="167">
        <v>0</v>
      </c>
      <c r="Z92" s="4"/>
      <c r="AA92" s="171"/>
    </row>
    <row r="93" spans="1:27" x14ac:dyDescent="0.25">
      <c r="A93" s="1067" t="s">
        <v>122</v>
      </c>
      <c r="B93" s="1068"/>
      <c r="C93" s="301"/>
      <c r="D93" s="302"/>
      <c r="E93" s="204"/>
      <c r="F93" s="303"/>
      <c r="G93" s="303"/>
      <c r="H93" s="303"/>
      <c r="I93" s="304"/>
      <c r="J93" s="305"/>
      <c r="K93" s="305"/>
      <c r="L93" s="305"/>
      <c r="M93" s="306"/>
      <c r="N93" s="306"/>
      <c r="O93" s="306"/>
      <c r="P93" s="306"/>
      <c r="Q93" s="306"/>
      <c r="R93" s="462"/>
      <c r="S93" s="3"/>
      <c r="T93" s="3"/>
      <c r="U93" s="3"/>
      <c r="V93" s="3"/>
      <c r="W93" s="3"/>
      <c r="X93" s="3"/>
      <c r="Y93" s="167">
        <v>0</v>
      </c>
      <c r="Z93" s="3"/>
      <c r="AA93" s="170"/>
    </row>
    <row r="94" spans="1:27" x14ac:dyDescent="0.25">
      <c r="A94" s="1129" t="s">
        <v>128</v>
      </c>
      <c r="B94" s="1129"/>
      <c r="C94" s="1129"/>
      <c r="D94" s="1129"/>
      <c r="E94" s="180"/>
      <c r="F94" s="1"/>
      <c r="G94" s="1"/>
      <c r="H94" s="1"/>
      <c r="I94" s="180" t="s">
        <v>20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78">
        <v>0</v>
      </c>
      <c r="Y94" s="177">
        <v>0</v>
      </c>
      <c r="Z94" s="1"/>
      <c r="AA94" s="1"/>
    </row>
    <row r="95" spans="1:27" ht="31.5" x14ac:dyDescent="0.25">
      <c r="A95" s="1067" t="s">
        <v>129</v>
      </c>
      <c r="B95" s="1068"/>
      <c r="C95" s="504" t="s">
        <v>14</v>
      </c>
      <c r="D95" s="504" t="s">
        <v>130</v>
      </c>
      <c r="E95" s="399" t="s">
        <v>131</v>
      </c>
      <c r="F95" s="400" t="s">
        <v>132</v>
      </c>
      <c r="G95" s="1"/>
      <c r="H95" s="1"/>
      <c r="I95" s="492" t="s">
        <v>133</v>
      </c>
      <c r="J95" s="49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3"/>
      <c r="X95" s="148"/>
      <c r="Y95" s="150"/>
      <c r="Z95" s="170"/>
      <c r="AA95" s="3"/>
    </row>
    <row r="96" spans="1:27" ht="15.75" x14ac:dyDescent="0.25">
      <c r="A96" s="1110" t="s">
        <v>134</v>
      </c>
      <c r="B96" s="79" t="s">
        <v>135</v>
      </c>
      <c r="C96" s="307"/>
      <c r="D96" s="308"/>
      <c r="E96" s="309"/>
      <c r="F96" s="310"/>
      <c r="G96" s="451" t="s">
        <v>20</v>
      </c>
      <c r="H96" s="1"/>
      <c r="I96" s="492" t="s">
        <v>136</v>
      </c>
      <c r="J96" s="49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77">
        <v>0</v>
      </c>
      <c r="Y96" s="177"/>
      <c r="Z96" s="1"/>
      <c r="AA96" s="1"/>
    </row>
    <row r="97" spans="1:26" x14ac:dyDescent="0.25">
      <c r="A97" s="1111"/>
      <c r="B97" s="62" t="s">
        <v>137</v>
      </c>
      <c r="C97" s="311"/>
      <c r="D97" s="312"/>
      <c r="E97" s="313"/>
      <c r="F97" s="314"/>
      <c r="G97" s="451" t="s">
        <v>20</v>
      </c>
      <c r="H97" s="1"/>
      <c r="I97" s="49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77">
        <v>0</v>
      </c>
      <c r="Y97" s="177"/>
      <c r="Z97" s="1"/>
    </row>
    <row r="98" spans="1:26" ht="15.75" x14ac:dyDescent="0.25">
      <c r="A98" s="1110" t="s">
        <v>138</v>
      </c>
      <c r="B98" s="54" t="s">
        <v>135</v>
      </c>
      <c r="C98" s="315"/>
      <c r="D98" s="316"/>
      <c r="E98" s="317"/>
      <c r="F98" s="318"/>
      <c r="G98" s="451" t="s">
        <v>20</v>
      </c>
      <c r="H98" s="1"/>
      <c r="I98" s="492" t="s">
        <v>139</v>
      </c>
      <c r="J98" s="49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77">
        <v>0</v>
      </c>
      <c r="Y98" s="178"/>
      <c r="Z98" s="1"/>
    </row>
    <row r="99" spans="1:26" ht="15.75" x14ac:dyDescent="0.25">
      <c r="A99" s="1111"/>
      <c r="B99" s="62" t="s">
        <v>137</v>
      </c>
      <c r="C99" s="311"/>
      <c r="D99" s="312"/>
      <c r="E99" s="313"/>
      <c r="F99" s="314"/>
      <c r="G99" s="451" t="s">
        <v>20</v>
      </c>
      <c r="H99" s="1"/>
      <c r="I99" s="492" t="s">
        <v>140</v>
      </c>
      <c r="J99" s="49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77">
        <v>0</v>
      </c>
      <c r="Y99" s="178"/>
      <c r="Z99" s="1"/>
    </row>
    <row r="100" spans="1:26" x14ac:dyDescent="0.25">
      <c r="A100" s="1096" t="s">
        <v>141</v>
      </c>
      <c r="B100" s="54" t="s">
        <v>142</v>
      </c>
      <c r="C100" s="315"/>
      <c r="D100" s="316"/>
      <c r="E100" s="317"/>
      <c r="F100" s="318"/>
      <c r="G100" s="451" t="s">
        <v>20</v>
      </c>
      <c r="H100" s="1"/>
      <c r="I100" s="7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77">
        <v>0</v>
      </c>
      <c r="Y100" s="178"/>
      <c r="Z100" s="1"/>
    </row>
    <row r="101" spans="1:26" x14ac:dyDescent="0.25">
      <c r="A101" s="1097"/>
      <c r="B101" s="62" t="s">
        <v>143</v>
      </c>
      <c r="C101" s="311"/>
      <c r="D101" s="312"/>
      <c r="E101" s="313"/>
      <c r="F101" s="314"/>
      <c r="G101" s="451" t="s">
        <v>20</v>
      </c>
      <c r="H101" s="1"/>
      <c r="I101" s="7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77">
        <v>0</v>
      </c>
      <c r="Y101" s="178"/>
      <c r="Z101" s="1"/>
    </row>
    <row r="102" spans="1:26" x14ac:dyDescent="0.25">
      <c r="A102" s="1094" t="s">
        <v>144</v>
      </c>
      <c r="B102" s="1095"/>
      <c r="C102" s="496"/>
      <c r="D102" s="319"/>
      <c r="E102" s="320"/>
      <c r="F102" s="321"/>
      <c r="G102" s="451" t="s">
        <v>20</v>
      </c>
      <c r="H102" s="1"/>
      <c r="I102" s="7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77">
        <v>0</v>
      </c>
      <c r="Y102" s="178"/>
      <c r="Z102" s="1"/>
    </row>
    <row r="103" spans="1:26" x14ac:dyDescent="0.25">
      <c r="A103" s="1093" t="s">
        <v>145</v>
      </c>
      <c r="B103" s="1093"/>
      <c r="C103" s="1093"/>
      <c r="D103" s="1093"/>
      <c r="E103" s="1"/>
      <c r="F103" s="1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49"/>
      <c r="Y103" s="148"/>
      <c r="Z103" s="1"/>
    </row>
    <row r="104" spans="1:26" ht="21" x14ac:dyDescent="0.25">
      <c r="A104" s="1067" t="s">
        <v>129</v>
      </c>
      <c r="B104" s="1068"/>
      <c r="C104" s="504" t="s">
        <v>14</v>
      </c>
      <c r="D104" s="399" t="s">
        <v>131</v>
      </c>
      <c r="E104" s="400" t="s">
        <v>132</v>
      </c>
      <c r="F104" s="505"/>
      <c r="G104" s="147"/>
      <c r="H104" s="1"/>
      <c r="I104" s="7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49"/>
      <c r="Y104" s="148"/>
      <c r="Z104" s="1"/>
    </row>
    <row r="105" spans="1:26" x14ac:dyDescent="0.25">
      <c r="A105" s="1112" t="s">
        <v>146</v>
      </c>
      <c r="B105" s="1113"/>
      <c r="C105" s="307">
        <v>0</v>
      </c>
      <c r="D105" s="309"/>
      <c r="E105" s="310"/>
      <c r="F105" s="457"/>
      <c r="G105" s="151"/>
      <c r="H105" s="4" t="s">
        <v>20</v>
      </c>
      <c r="I105" s="7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49"/>
      <c r="Y105" s="148"/>
      <c r="Z105" s="1"/>
    </row>
    <row r="106" spans="1:26" x14ac:dyDescent="0.25">
      <c r="A106" s="1108" t="s">
        <v>147</v>
      </c>
      <c r="B106" s="1109"/>
      <c r="C106" s="322">
        <v>0</v>
      </c>
      <c r="D106" s="323"/>
      <c r="E106" s="324"/>
      <c r="F106" s="457"/>
      <c r="G106" s="151"/>
      <c r="H106" s="4" t="s">
        <v>20</v>
      </c>
      <c r="I106" s="7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49"/>
      <c r="Y106" s="148"/>
      <c r="Z106" s="1"/>
    </row>
    <row r="107" spans="1:26" x14ac:dyDescent="0.25">
      <c r="A107" s="1096" t="s">
        <v>148</v>
      </c>
      <c r="B107" s="79" t="s">
        <v>149</v>
      </c>
      <c r="C107" s="307">
        <v>0</v>
      </c>
      <c r="D107" s="309"/>
      <c r="E107" s="310"/>
      <c r="F107" s="457"/>
      <c r="G107" s="151"/>
      <c r="H107" s="4" t="s">
        <v>20</v>
      </c>
      <c r="I107" s="7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49"/>
      <c r="Y107" s="148"/>
      <c r="Z107" s="173"/>
    </row>
    <row r="108" spans="1:26" x14ac:dyDescent="0.25">
      <c r="A108" s="1097"/>
      <c r="B108" s="62" t="s">
        <v>143</v>
      </c>
      <c r="C108" s="311">
        <v>0</v>
      </c>
      <c r="D108" s="313"/>
      <c r="E108" s="314"/>
      <c r="F108" s="457"/>
      <c r="G108" s="151"/>
      <c r="H108" s="4" t="s">
        <v>20</v>
      </c>
      <c r="I108" s="7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49"/>
      <c r="Y108" s="149"/>
      <c r="Z108" s="173"/>
    </row>
    <row r="109" spans="1:26" x14ac:dyDescent="0.25">
      <c r="A109" s="1093" t="s">
        <v>150</v>
      </c>
      <c r="B109" s="1093"/>
      <c r="C109" s="1093"/>
      <c r="D109" s="1093"/>
      <c r="E109" s="1"/>
      <c r="F109" s="1"/>
      <c r="G109" s="1"/>
      <c r="H109" s="1"/>
      <c r="I109" s="1"/>
      <c r="J109" s="1"/>
      <c r="K109" s="11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49"/>
      <c r="Y109" s="149"/>
      <c r="Z109" s="1"/>
    </row>
    <row r="110" spans="1:26" ht="31.5" x14ac:dyDescent="0.25">
      <c r="A110" s="1104" t="s">
        <v>151</v>
      </c>
      <c r="B110" s="1104"/>
      <c r="C110" s="502" t="s">
        <v>14</v>
      </c>
      <c r="D110" s="502" t="s">
        <v>130</v>
      </c>
      <c r="E110" s="11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49"/>
      <c r="Y110" s="149"/>
      <c r="Z110" s="1"/>
    </row>
    <row r="111" spans="1:26" x14ac:dyDescent="0.25">
      <c r="A111" s="1102" t="s">
        <v>152</v>
      </c>
      <c r="B111" s="1103"/>
      <c r="C111" s="325"/>
      <c r="D111" s="326"/>
      <c r="E111" s="451" t="s">
        <v>20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52">
        <v>0</v>
      </c>
      <c r="S111" s="1"/>
      <c r="T111" s="1"/>
      <c r="U111" s="1"/>
      <c r="V111" s="1"/>
      <c r="W111" s="1"/>
      <c r="X111" s="177">
        <v>0</v>
      </c>
      <c r="Y111" s="177"/>
      <c r="Z111" s="1"/>
    </row>
    <row r="112" spans="1:26" x14ac:dyDescent="0.25">
      <c r="A112" s="1078" t="s">
        <v>153</v>
      </c>
      <c r="B112" s="1079"/>
      <c r="C112" s="327"/>
      <c r="D112" s="328"/>
      <c r="E112" s="451" t="s">
        <v>20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52">
        <v>0</v>
      </c>
      <c r="S112" s="1"/>
      <c r="T112" s="1"/>
      <c r="U112" s="1"/>
      <c r="V112" s="1"/>
      <c r="W112" s="1"/>
      <c r="X112" s="177">
        <v>0</v>
      </c>
      <c r="Y112" s="178"/>
      <c r="Z112" s="1"/>
    </row>
    <row r="113" spans="1:25" x14ac:dyDescent="0.25">
      <c r="A113" s="77" t="s">
        <v>154</v>
      </c>
      <c r="B113" s="20"/>
      <c r="C113" s="20"/>
      <c r="D113" s="20"/>
      <c r="E113" s="1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" x14ac:dyDescent="0.25">
      <c r="A115" s="1042"/>
      <c r="B115" s="1043"/>
      <c r="C115" s="504" t="s">
        <v>14</v>
      </c>
      <c r="D115" s="401" t="s">
        <v>156</v>
      </c>
      <c r="E115" s="402" t="s">
        <v>157</v>
      </c>
      <c r="F115" s="499" t="s">
        <v>16</v>
      </c>
      <c r="G115" s="41" t="s">
        <v>17</v>
      </c>
      <c r="H115" s="500" t="s">
        <v>18</v>
      </c>
      <c r="I115" s="1081"/>
      <c r="J115" s="1082"/>
      <c r="K115" s="107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063" t="s">
        <v>158</v>
      </c>
      <c r="B116" s="81" t="s">
        <v>159</v>
      </c>
      <c r="C116" s="259"/>
      <c r="D116" s="329"/>
      <c r="E116" s="403"/>
      <c r="F116" s="261"/>
      <c r="G116" s="330"/>
      <c r="H116" s="260"/>
      <c r="I116" s="260"/>
      <c r="J116" s="331"/>
      <c r="K116" s="260"/>
      <c r="L116" s="451" t="s">
        <v>20</v>
      </c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79">
        <v>0</v>
      </c>
      <c r="Y116" s="181">
        <v>0</v>
      </c>
    </row>
    <row r="117" spans="1:25" x14ac:dyDescent="0.25">
      <c r="A117" s="1084"/>
      <c r="B117" s="82" t="s">
        <v>160</v>
      </c>
      <c r="C117" s="220"/>
      <c r="D117" s="404"/>
      <c r="E117" s="405"/>
      <c r="F117" s="221"/>
      <c r="G117" s="223"/>
      <c r="H117" s="266"/>
      <c r="I117" s="266"/>
      <c r="J117" s="220"/>
      <c r="K117" s="266"/>
      <c r="L117" s="451" t="s">
        <v>20</v>
      </c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79"/>
      <c r="Y117" s="181">
        <v>0</v>
      </c>
    </row>
    <row r="118" spans="1:25" x14ac:dyDescent="0.25">
      <c r="A118" s="1085"/>
      <c r="B118" s="83" t="s">
        <v>14</v>
      </c>
      <c r="C118" s="202"/>
      <c r="D118" s="320"/>
      <c r="E118" s="321"/>
      <c r="F118" s="203"/>
      <c r="G118" s="205"/>
      <c r="H118" s="273"/>
      <c r="I118" s="273"/>
      <c r="J118" s="202"/>
      <c r="K118" s="273"/>
      <c r="L118" s="451" t="s">
        <v>20</v>
      </c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79"/>
      <c r="Y118" s="181">
        <v>0</v>
      </c>
    </row>
    <row r="119" spans="1:25" x14ac:dyDescent="0.25">
      <c r="A119" s="84" t="s">
        <v>161</v>
      </c>
      <c r="B119" s="85"/>
      <c r="C119" s="332"/>
      <c r="D119" s="320"/>
      <c r="E119" s="321"/>
      <c r="F119" s="248"/>
      <c r="G119" s="250"/>
      <c r="H119" s="333"/>
      <c r="I119" s="333"/>
      <c r="J119" s="247"/>
      <c r="K119" s="333"/>
      <c r="L119" s="451" t="s">
        <v>20</v>
      </c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79"/>
      <c r="Y119" s="181">
        <v>0</v>
      </c>
    </row>
    <row r="120" spans="1:25" x14ac:dyDescent="0.25">
      <c r="A120" s="86" t="s">
        <v>162</v>
      </c>
      <c r="B120" s="87"/>
      <c r="C120" s="334"/>
      <c r="D120" s="407"/>
      <c r="E120" s="336"/>
      <c r="F120" s="254"/>
      <c r="G120" s="256"/>
      <c r="H120" s="277"/>
      <c r="I120" s="277"/>
      <c r="J120" s="253"/>
      <c r="K120" s="277"/>
      <c r="L120" s="451" t="s">
        <v>20</v>
      </c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79"/>
      <c r="Y120" s="181">
        <v>0</v>
      </c>
    </row>
    <row r="121" spans="1:25" x14ac:dyDescent="0.25">
      <c r="A121" s="1086" t="s">
        <v>163</v>
      </c>
      <c r="B121" s="1070"/>
      <c r="C121" s="301"/>
      <c r="D121" s="204"/>
      <c r="E121" s="206"/>
      <c r="F121" s="203"/>
      <c r="G121" s="205"/>
      <c r="H121" s="273"/>
      <c r="I121" s="273"/>
      <c r="J121" s="202"/>
      <c r="K121" s="273"/>
      <c r="L121" s="451" t="s">
        <v>20</v>
      </c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79">
        <v>0</v>
      </c>
      <c r="Y121" s="181">
        <v>0</v>
      </c>
    </row>
    <row r="122" spans="1:25" x14ac:dyDescent="0.25">
      <c r="A122" s="88" t="s">
        <v>164</v>
      </c>
      <c r="B122" s="89"/>
      <c r="C122" s="335"/>
      <c r="D122" s="406"/>
      <c r="E122" s="336"/>
      <c r="F122" s="209"/>
      <c r="G122" s="211"/>
      <c r="H122" s="337"/>
      <c r="I122" s="337"/>
      <c r="J122" s="208"/>
      <c r="K122" s="337"/>
      <c r="L122" s="451" t="s">
        <v>20</v>
      </c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79"/>
      <c r="Y122" s="181">
        <v>0</v>
      </c>
    </row>
    <row r="123" spans="1:25" x14ac:dyDescent="0.25">
      <c r="A123" s="1080" t="s">
        <v>165</v>
      </c>
      <c r="B123" s="90" t="s">
        <v>159</v>
      </c>
      <c r="C123" s="334"/>
      <c r="D123" s="228"/>
      <c r="E123" s="230"/>
      <c r="F123" s="227"/>
      <c r="G123" s="229"/>
      <c r="H123" s="264"/>
      <c r="I123" s="264"/>
      <c r="J123" s="226"/>
      <c r="K123" s="264"/>
      <c r="L123" s="451" t="s">
        <v>20</v>
      </c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79">
        <v>0</v>
      </c>
      <c r="Y123" s="181">
        <v>0</v>
      </c>
    </row>
    <row r="124" spans="1:25" x14ac:dyDescent="0.25">
      <c r="A124" s="1082"/>
      <c r="B124" s="82" t="s">
        <v>160</v>
      </c>
      <c r="C124" s="338"/>
      <c r="D124" s="404"/>
      <c r="E124" s="405"/>
      <c r="F124" s="221"/>
      <c r="G124" s="223"/>
      <c r="H124" s="266"/>
      <c r="I124" s="266"/>
      <c r="J124" s="220"/>
      <c r="K124" s="266"/>
      <c r="L124" s="451" t="s">
        <v>20</v>
      </c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79"/>
      <c r="Y124" s="181">
        <v>0</v>
      </c>
    </row>
    <row r="125" spans="1:25" x14ac:dyDescent="0.25">
      <c r="A125" s="1081"/>
      <c r="B125" s="83" t="s">
        <v>14</v>
      </c>
      <c r="C125" s="301"/>
      <c r="D125" s="320"/>
      <c r="E125" s="321"/>
      <c r="F125" s="203"/>
      <c r="G125" s="205"/>
      <c r="H125" s="273"/>
      <c r="I125" s="273"/>
      <c r="J125" s="202"/>
      <c r="K125" s="273"/>
      <c r="L125" s="451" t="s">
        <v>20</v>
      </c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79"/>
      <c r="Y125" s="181">
        <v>0</v>
      </c>
    </row>
    <row r="126" spans="1:25" x14ac:dyDescent="0.25">
      <c r="A126" s="1082" t="s">
        <v>166</v>
      </c>
      <c r="B126" s="91" t="s">
        <v>159</v>
      </c>
      <c r="C126" s="335"/>
      <c r="D126" s="249"/>
      <c r="E126" s="251"/>
      <c r="F126" s="248"/>
      <c r="G126" s="250"/>
      <c r="H126" s="333"/>
      <c r="I126" s="333"/>
      <c r="J126" s="208"/>
      <c r="K126" s="333"/>
      <c r="L126" s="451" t="s">
        <v>20</v>
      </c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79">
        <v>0</v>
      </c>
      <c r="Y126" s="181">
        <v>0</v>
      </c>
    </row>
    <row r="127" spans="1:25" x14ac:dyDescent="0.25">
      <c r="A127" s="1082"/>
      <c r="B127" s="82" t="s">
        <v>160</v>
      </c>
      <c r="C127" s="338"/>
      <c r="D127" s="404"/>
      <c r="E127" s="405"/>
      <c r="F127" s="221"/>
      <c r="G127" s="223"/>
      <c r="H127" s="266"/>
      <c r="I127" s="266"/>
      <c r="J127" s="220"/>
      <c r="K127" s="266"/>
      <c r="L127" s="451" t="s">
        <v>20</v>
      </c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79"/>
      <c r="Y127" s="181">
        <v>0</v>
      </c>
    </row>
    <row r="128" spans="1:25" x14ac:dyDescent="0.25">
      <c r="A128" s="1082"/>
      <c r="B128" s="83" t="s">
        <v>14</v>
      </c>
      <c r="C128" s="301"/>
      <c r="D128" s="320"/>
      <c r="E128" s="321"/>
      <c r="F128" s="203"/>
      <c r="G128" s="205"/>
      <c r="H128" s="273"/>
      <c r="I128" s="273"/>
      <c r="J128" s="202"/>
      <c r="K128" s="273"/>
      <c r="L128" s="451" t="s">
        <v>20</v>
      </c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79"/>
      <c r="Y128" s="181">
        <v>0</v>
      </c>
    </row>
    <row r="129" spans="1:26" x14ac:dyDescent="0.25">
      <c r="A129" s="86" t="s">
        <v>167</v>
      </c>
      <c r="B129" s="89"/>
      <c r="C129" s="335"/>
      <c r="D129" s="407"/>
      <c r="E129" s="336"/>
      <c r="F129" s="209"/>
      <c r="G129" s="211"/>
      <c r="H129" s="337"/>
      <c r="I129" s="337"/>
      <c r="J129" s="208"/>
      <c r="K129" s="337"/>
      <c r="L129" s="451" t="s">
        <v>20</v>
      </c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79"/>
      <c r="Y129" s="181">
        <v>0</v>
      </c>
      <c r="Z129" s="1"/>
    </row>
    <row r="130" spans="1:26" x14ac:dyDescent="0.25">
      <c r="A130" s="84" t="s">
        <v>168</v>
      </c>
      <c r="B130" s="92"/>
      <c r="C130" s="301"/>
      <c r="D130" s="204"/>
      <c r="E130" s="206"/>
      <c r="F130" s="203"/>
      <c r="G130" s="205"/>
      <c r="H130" s="273"/>
      <c r="I130" s="273"/>
      <c r="J130" s="202"/>
      <c r="K130" s="273"/>
      <c r="L130" s="451" t="s">
        <v>20</v>
      </c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79">
        <v>0</v>
      </c>
      <c r="Y130" s="181">
        <v>0</v>
      </c>
      <c r="Z130" s="1"/>
    </row>
    <row r="131" spans="1:26" x14ac:dyDescent="0.25">
      <c r="A131" s="1087" t="s">
        <v>169</v>
      </c>
      <c r="B131" s="90" t="s">
        <v>159</v>
      </c>
      <c r="C131" s="335"/>
      <c r="D131" s="210"/>
      <c r="E131" s="212"/>
      <c r="F131" s="209"/>
      <c r="G131" s="211"/>
      <c r="H131" s="337"/>
      <c r="I131" s="337"/>
      <c r="J131" s="208"/>
      <c r="K131" s="337"/>
      <c r="L131" s="451" t="s">
        <v>20</v>
      </c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79">
        <v>0</v>
      </c>
      <c r="Y131" s="181">
        <v>0</v>
      </c>
      <c r="Z131" s="1"/>
    </row>
    <row r="132" spans="1:26" x14ac:dyDescent="0.25">
      <c r="A132" s="1088"/>
      <c r="B132" s="82" t="s">
        <v>160</v>
      </c>
      <c r="C132" s="338"/>
      <c r="D132" s="404"/>
      <c r="E132" s="405"/>
      <c r="F132" s="221"/>
      <c r="G132" s="223"/>
      <c r="H132" s="266"/>
      <c r="I132" s="266"/>
      <c r="J132" s="220"/>
      <c r="K132" s="266"/>
      <c r="L132" s="451" t="s">
        <v>20</v>
      </c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79"/>
      <c r="Y132" s="181">
        <v>0</v>
      </c>
      <c r="Z132" s="1"/>
    </row>
    <row r="133" spans="1:26" x14ac:dyDescent="0.25">
      <c r="A133" s="1089"/>
      <c r="B133" s="83" t="s">
        <v>14</v>
      </c>
      <c r="C133" s="301"/>
      <c r="D133" s="320"/>
      <c r="E133" s="321"/>
      <c r="F133" s="203"/>
      <c r="G133" s="205"/>
      <c r="H133" s="273"/>
      <c r="I133" s="273"/>
      <c r="J133" s="202"/>
      <c r="K133" s="273"/>
      <c r="L133" s="451" t="s">
        <v>20</v>
      </c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79"/>
      <c r="Y133" s="181">
        <v>0</v>
      </c>
      <c r="Z133" s="1"/>
    </row>
    <row r="134" spans="1:26" x14ac:dyDescent="0.25">
      <c r="A134" s="84" t="s">
        <v>170</v>
      </c>
      <c r="B134" s="92"/>
      <c r="C134" s="301"/>
      <c r="D134" s="320"/>
      <c r="E134" s="321"/>
      <c r="F134" s="203"/>
      <c r="G134" s="205"/>
      <c r="H134" s="273"/>
      <c r="I134" s="273"/>
      <c r="J134" s="202"/>
      <c r="K134" s="273"/>
      <c r="L134" s="451" t="s">
        <v>20</v>
      </c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79"/>
      <c r="Y134" s="181"/>
      <c r="Z134" s="1"/>
    </row>
    <row r="135" spans="1:26" x14ac:dyDescent="0.25">
      <c r="A135" s="1052" t="s">
        <v>171</v>
      </c>
      <c r="B135" s="93" t="s">
        <v>159</v>
      </c>
      <c r="C135" s="339"/>
      <c r="D135" s="440"/>
      <c r="E135" s="441"/>
      <c r="F135" s="228"/>
      <c r="G135" s="229"/>
      <c r="H135" s="230"/>
      <c r="I135" s="339"/>
      <c r="J135" s="226"/>
      <c r="K135" s="264"/>
      <c r="L135" s="451" t="s">
        <v>20</v>
      </c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79"/>
      <c r="Y135" s="181">
        <v>0</v>
      </c>
      <c r="Z135" s="1"/>
    </row>
    <row r="136" spans="1:26" x14ac:dyDescent="0.25">
      <c r="A136" s="1053"/>
      <c r="B136" s="94" t="s">
        <v>160</v>
      </c>
      <c r="C136" s="295"/>
      <c r="D136" s="320"/>
      <c r="E136" s="321"/>
      <c r="F136" s="215"/>
      <c r="G136" s="217"/>
      <c r="H136" s="275"/>
      <c r="I136" s="275"/>
      <c r="J136" s="214"/>
      <c r="K136" s="275"/>
      <c r="L136" s="451" t="s">
        <v>20</v>
      </c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79"/>
      <c r="Y136" s="181">
        <v>0</v>
      </c>
      <c r="Z136" s="1"/>
    </row>
    <row r="137" spans="1:26" x14ac:dyDescent="0.25">
      <c r="A137" s="1054"/>
      <c r="B137" s="95" t="s">
        <v>14</v>
      </c>
      <c r="C137" s="338"/>
      <c r="D137" s="407"/>
      <c r="E137" s="336"/>
      <c r="F137" s="221"/>
      <c r="G137" s="223"/>
      <c r="H137" s="266"/>
      <c r="I137" s="266"/>
      <c r="J137" s="220"/>
      <c r="K137" s="266"/>
      <c r="L137" s="451" t="s">
        <v>20</v>
      </c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79"/>
      <c r="Y137" s="181">
        <v>0</v>
      </c>
      <c r="Z137" s="1"/>
    </row>
    <row r="138" spans="1:26" x14ac:dyDescent="0.25">
      <c r="A138" s="77" t="s">
        <v>172</v>
      </c>
      <c r="B138" s="20"/>
      <c r="C138" s="96"/>
      <c r="D138" s="96"/>
      <c r="E138" s="97"/>
      <c r="F138" s="96"/>
      <c r="G138" s="78"/>
      <c r="H138" s="78"/>
      <c r="I138" s="78"/>
      <c r="J138" s="78"/>
      <c r="K138" s="78"/>
      <c r="L138" s="78"/>
      <c r="M138" s="7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x14ac:dyDescent="0.25">
      <c r="A139" s="1055" t="s">
        <v>173</v>
      </c>
      <c r="B139" s="1056"/>
      <c r="C139" s="199" t="s">
        <v>14</v>
      </c>
      <c r="D139" s="98" t="s">
        <v>174</v>
      </c>
      <c r="E139" s="99"/>
      <c r="F139" s="78"/>
      <c r="G139" s="78"/>
      <c r="H139" s="78"/>
      <c r="I139" s="78"/>
      <c r="J139" s="78"/>
      <c r="K139" s="7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</row>
    <row r="140" spans="1:26" x14ac:dyDescent="0.25">
      <c r="A140" s="182" t="s">
        <v>175</v>
      </c>
      <c r="B140" s="100"/>
      <c r="C140" s="340"/>
      <c r="D140" s="259"/>
      <c r="E140" s="451" t="s">
        <v>20</v>
      </c>
      <c r="F140" s="78"/>
      <c r="G140" s="78"/>
      <c r="H140" s="78"/>
      <c r="I140" s="78"/>
      <c r="J140" s="78"/>
      <c r="K140" s="78"/>
      <c r="L140" s="101"/>
      <c r="M140" s="101"/>
      <c r="N140" s="101"/>
      <c r="O140" s="1"/>
      <c r="P140" s="1"/>
      <c r="Q140" s="1"/>
      <c r="R140" s="1"/>
      <c r="S140" s="1"/>
      <c r="T140" s="1"/>
      <c r="U140" s="1"/>
      <c r="V140" s="1"/>
      <c r="W140" s="1"/>
      <c r="X140" s="179">
        <v>0</v>
      </c>
      <c r="Y140" s="1"/>
      <c r="Z140" s="4"/>
    </row>
    <row r="141" spans="1:26" x14ac:dyDescent="0.25">
      <c r="A141" s="60" t="s">
        <v>176</v>
      </c>
      <c r="B141" s="102"/>
      <c r="C141" s="295"/>
      <c r="D141" s="214"/>
      <c r="E141" s="451" t="s">
        <v>20</v>
      </c>
      <c r="F141" s="78"/>
      <c r="G141" s="78"/>
      <c r="H141" s="78"/>
      <c r="I141" s="78"/>
      <c r="J141" s="78"/>
      <c r="K141" s="78"/>
      <c r="L141" s="101"/>
      <c r="M141" s="101"/>
      <c r="N141" s="101"/>
      <c r="O141" s="1"/>
      <c r="P141" s="1"/>
      <c r="Q141" s="1"/>
      <c r="R141" s="1"/>
      <c r="S141" s="1"/>
      <c r="T141" s="1"/>
      <c r="U141" s="1"/>
      <c r="V141" s="1"/>
      <c r="W141" s="1"/>
      <c r="X141" s="179">
        <v>0</v>
      </c>
      <c r="Y141" s="1"/>
      <c r="Z141" s="4"/>
    </row>
    <row r="142" spans="1:26" x14ac:dyDescent="0.25">
      <c r="A142" s="60" t="s">
        <v>177</v>
      </c>
      <c r="B142" s="102"/>
      <c r="C142" s="295"/>
      <c r="D142" s="214"/>
      <c r="E142" s="451" t="s">
        <v>20</v>
      </c>
      <c r="F142" s="78"/>
      <c r="G142" s="78"/>
      <c r="H142" s="78"/>
      <c r="I142" s="78"/>
      <c r="J142" s="78"/>
      <c r="K142" s="78"/>
      <c r="L142" s="101"/>
      <c r="M142" s="101"/>
      <c r="N142" s="101"/>
      <c r="O142" s="1"/>
      <c r="P142" s="1"/>
      <c r="Q142" s="1"/>
      <c r="R142" s="1"/>
      <c r="S142" s="1"/>
      <c r="T142" s="1"/>
      <c r="U142" s="1"/>
      <c r="V142" s="1"/>
      <c r="W142" s="1"/>
      <c r="X142" s="179">
        <v>0</v>
      </c>
      <c r="Y142" s="1"/>
      <c r="Z142" s="4"/>
    </row>
    <row r="143" spans="1:26" x14ac:dyDescent="0.25">
      <c r="A143" s="60" t="s">
        <v>178</v>
      </c>
      <c r="B143" s="102"/>
      <c r="C143" s="341"/>
      <c r="D143" s="342"/>
      <c r="E143" s="451" t="s">
        <v>20</v>
      </c>
      <c r="F143" s="78"/>
      <c r="G143" s="78"/>
      <c r="H143" s="78"/>
      <c r="I143" s="78"/>
      <c r="J143" s="78"/>
      <c r="K143" s="78"/>
      <c r="L143" s="101"/>
      <c r="M143" s="101"/>
      <c r="N143" s="101"/>
      <c r="O143" s="1"/>
      <c r="P143" s="1"/>
      <c r="Q143" s="1"/>
      <c r="R143" s="1"/>
      <c r="S143" s="1"/>
      <c r="T143" s="1"/>
      <c r="U143" s="1"/>
      <c r="V143" s="1"/>
      <c r="W143" s="1"/>
      <c r="X143" s="179">
        <v>0</v>
      </c>
      <c r="Y143" s="1"/>
      <c r="Z143" s="4"/>
    </row>
    <row r="144" spans="1:26" x14ac:dyDescent="0.25">
      <c r="A144" s="60" t="s">
        <v>179</v>
      </c>
      <c r="B144" s="102"/>
      <c r="C144" s="295"/>
      <c r="D144" s="343"/>
      <c r="E144" s="451" t="s">
        <v>20</v>
      </c>
      <c r="F144" s="78"/>
      <c r="G144" s="78"/>
      <c r="H144" s="78"/>
      <c r="I144" s="78"/>
      <c r="J144" s="78"/>
      <c r="K144" s="78"/>
      <c r="L144" s="101"/>
      <c r="M144" s="101"/>
      <c r="N144" s="101"/>
      <c r="O144" s="1"/>
      <c r="P144" s="1"/>
      <c r="Q144" s="1"/>
      <c r="R144" s="1"/>
      <c r="S144" s="1"/>
      <c r="T144" s="1"/>
      <c r="U144" s="1"/>
      <c r="V144" s="1"/>
      <c r="W144" s="1"/>
      <c r="X144" s="179">
        <v>0</v>
      </c>
      <c r="Y144" s="1"/>
      <c r="Z144" s="4"/>
    </row>
    <row r="145" spans="1:28" x14ac:dyDescent="0.25">
      <c r="A145" s="103" t="s">
        <v>180</v>
      </c>
      <c r="B145" s="104"/>
      <c r="C145" s="298"/>
      <c r="D145" s="253"/>
      <c r="E145" s="451" t="s">
        <v>20</v>
      </c>
      <c r="F145" s="78"/>
      <c r="G145" s="78"/>
      <c r="H145" s="78"/>
      <c r="I145" s="78"/>
      <c r="J145" s="78"/>
      <c r="K145" s="78"/>
      <c r="L145" s="101"/>
      <c r="M145" s="101"/>
      <c r="N145" s="101"/>
      <c r="O145" s="1"/>
      <c r="P145" s="1"/>
      <c r="Q145" s="1"/>
      <c r="R145" s="1"/>
      <c r="S145" s="1"/>
      <c r="T145" s="1"/>
      <c r="U145" s="1"/>
      <c r="V145" s="1"/>
      <c r="W145" s="1"/>
      <c r="X145" s="179">
        <v>0</v>
      </c>
      <c r="Y145" s="1"/>
      <c r="Z145" s="4"/>
      <c r="AA145" s="1"/>
      <c r="AB145" s="1"/>
    </row>
    <row r="146" spans="1:28" x14ac:dyDescent="0.25">
      <c r="A146" s="80" t="s">
        <v>181</v>
      </c>
      <c r="B146" s="105"/>
      <c r="C146" s="301"/>
      <c r="D146" s="202"/>
      <c r="E146" s="451" t="s">
        <v>20</v>
      </c>
      <c r="F146" s="78"/>
      <c r="G146" s="78"/>
      <c r="H146" s="78"/>
      <c r="I146" s="78"/>
      <c r="J146" s="78"/>
      <c r="K146" s="78"/>
      <c r="L146" s="101"/>
      <c r="M146" s="101"/>
      <c r="N146" s="101"/>
      <c r="O146" s="1"/>
      <c r="P146" s="1"/>
      <c r="Q146" s="1"/>
      <c r="R146" s="1"/>
      <c r="S146" s="1"/>
      <c r="T146" s="1"/>
      <c r="U146" s="1"/>
      <c r="V146" s="1"/>
      <c r="W146" s="1"/>
      <c r="X146" s="179">
        <v>0</v>
      </c>
      <c r="Y146" s="1"/>
      <c r="Z146" s="4"/>
      <c r="AA146" s="1"/>
      <c r="AB146" s="1"/>
    </row>
    <row r="147" spans="1:28" x14ac:dyDescent="0.25">
      <c r="A147" s="1092" t="s">
        <v>182</v>
      </c>
      <c r="B147" s="1092"/>
      <c r="C147" s="1092"/>
      <c r="D147" s="1092"/>
      <c r="E147" s="1092"/>
      <c r="F147" s="1092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4"/>
      <c r="X147" s="149"/>
      <c r="Y147" s="149"/>
      <c r="Z147" s="4"/>
      <c r="AA147" s="4"/>
      <c r="AB147" s="106"/>
    </row>
    <row r="148" spans="1:28" x14ac:dyDescent="0.25">
      <c r="A148" s="107"/>
      <c r="B148" s="108"/>
      <c r="C148" s="1057" t="s">
        <v>183</v>
      </c>
      <c r="D148" s="1058"/>
      <c r="E148" s="1057" t="s">
        <v>184</v>
      </c>
      <c r="F148" s="1058"/>
      <c r="G148" s="78"/>
      <c r="H148" s="78"/>
      <c r="I148" s="78"/>
      <c r="J148" s="78"/>
      <c r="K148" s="78"/>
      <c r="L148" s="78"/>
      <c r="M148" s="78"/>
      <c r="N148" s="78"/>
      <c r="O148" s="153"/>
      <c r="P148" s="106"/>
      <c r="Q148" s="106"/>
      <c r="R148" s="106"/>
      <c r="S148" s="106"/>
      <c r="T148" s="106"/>
      <c r="U148" s="106"/>
      <c r="V148" s="106"/>
      <c r="W148" s="4"/>
      <c r="X148" s="149"/>
      <c r="Y148" s="149"/>
      <c r="Z148" s="4"/>
      <c r="AA148" s="4"/>
      <c r="AB148" s="106"/>
    </row>
    <row r="149" spans="1:28" x14ac:dyDescent="0.25">
      <c r="A149" s="1063" t="s">
        <v>185</v>
      </c>
      <c r="B149" s="1064"/>
      <c r="C149" s="1059"/>
      <c r="D149" s="1060"/>
      <c r="E149" s="1059"/>
      <c r="F149" s="1060"/>
      <c r="G149" s="78"/>
      <c r="H149" s="78"/>
      <c r="I149" s="78"/>
      <c r="J149" s="78"/>
      <c r="K149" s="78"/>
      <c r="L149" s="78"/>
      <c r="M149" s="78"/>
      <c r="N149" s="78"/>
      <c r="O149" s="153"/>
      <c r="P149" s="1"/>
      <c r="Q149" s="1"/>
      <c r="R149" s="1"/>
      <c r="S149" s="1"/>
      <c r="T149" s="1"/>
      <c r="U149" s="1"/>
      <c r="V149" s="1"/>
      <c r="W149" s="1"/>
      <c r="X149" s="149"/>
      <c r="Y149" s="1"/>
      <c r="Z149" s="4"/>
      <c r="AA149" s="1"/>
      <c r="AB149" s="1"/>
    </row>
    <row r="150" spans="1:28" ht="21" x14ac:dyDescent="0.25">
      <c r="A150" s="109"/>
      <c r="B150" s="110"/>
      <c r="C150" s="408" t="s">
        <v>14</v>
      </c>
      <c r="D150" s="409" t="s">
        <v>186</v>
      </c>
      <c r="E150" s="412" t="s">
        <v>187</v>
      </c>
      <c r="F150" s="409" t="s">
        <v>188</v>
      </c>
      <c r="G150" s="78"/>
      <c r="H150" s="78"/>
      <c r="I150" s="78"/>
      <c r="J150" s="78"/>
      <c r="K150" s="78"/>
      <c r="L150" s="78"/>
      <c r="M150" s="1"/>
      <c r="N150" s="78"/>
      <c r="O150" s="153"/>
      <c r="P150" s="1"/>
      <c r="Q150" s="1"/>
      <c r="R150" s="1"/>
      <c r="S150" s="1"/>
      <c r="T150" s="1"/>
      <c r="U150" s="1"/>
      <c r="V150" s="1"/>
      <c r="W150" s="1"/>
      <c r="X150" s="149"/>
      <c r="Y150" s="174">
        <v>0</v>
      </c>
      <c r="Z150" s="4"/>
      <c r="AA150" s="1"/>
      <c r="AB150" s="1"/>
    </row>
    <row r="151" spans="1:28" x14ac:dyDescent="0.25">
      <c r="A151" s="1073" t="s">
        <v>189</v>
      </c>
      <c r="B151" s="1074"/>
      <c r="C151" s="344"/>
      <c r="D151" s="410"/>
      <c r="E151" s="344"/>
      <c r="F151" s="410"/>
      <c r="G151" s="454" t="s">
        <v>20</v>
      </c>
      <c r="H151" s="14"/>
      <c r="I151" s="14" t="s">
        <v>20</v>
      </c>
      <c r="J151" s="1"/>
      <c r="K151" s="1"/>
      <c r="L151" s="1"/>
      <c r="M151" s="1"/>
      <c r="N151" s="78"/>
      <c r="O151" s="153"/>
      <c r="P151" s="1"/>
      <c r="Q151" s="1"/>
      <c r="R151" s="1"/>
      <c r="S151" s="1"/>
      <c r="T151" s="1"/>
      <c r="U151" s="1"/>
      <c r="V151" s="1"/>
      <c r="W151" s="197" t="s">
        <v>20</v>
      </c>
      <c r="X151" s="197" t="s">
        <v>20</v>
      </c>
      <c r="Y151" s="174">
        <v>0</v>
      </c>
      <c r="Z151" s="4"/>
      <c r="AA151" s="1"/>
      <c r="AB151" s="1"/>
    </row>
    <row r="152" spans="1:28" x14ac:dyDescent="0.25">
      <c r="A152" s="1061" t="s">
        <v>190</v>
      </c>
      <c r="B152" s="1062"/>
      <c r="C152" s="345"/>
      <c r="D152" s="411"/>
      <c r="E152" s="345"/>
      <c r="F152" s="411"/>
      <c r="G152" s="454" t="s">
        <v>20</v>
      </c>
      <c r="H152" s="14"/>
      <c r="I152" s="14" t="s">
        <v>20</v>
      </c>
      <c r="J152" s="1"/>
      <c r="K152" s="1"/>
      <c r="L152" s="1"/>
      <c r="M152" s="1"/>
      <c r="N152" s="78"/>
      <c r="O152" s="153"/>
      <c r="P152" s="1"/>
      <c r="Q152" s="1"/>
      <c r="R152" s="1"/>
      <c r="S152" s="1"/>
      <c r="T152" s="1"/>
      <c r="U152" s="1"/>
      <c r="V152" s="1"/>
      <c r="W152" s="197" t="s">
        <v>20</v>
      </c>
      <c r="X152" s="197" t="s">
        <v>20</v>
      </c>
      <c r="Y152" s="174">
        <v>0</v>
      </c>
      <c r="Z152" s="4"/>
      <c r="AA152" s="1"/>
      <c r="AB152" s="1"/>
    </row>
    <row r="153" spans="1:28" x14ac:dyDescent="0.25">
      <c r="A153" s="1067" t="s">
        <v>14</v>
      </c>
      <c r="B153" s="1068"/>
      <c r="C153" s="204"/>
      <c r="D153" s="206"/>
      <c r="E153" s="204"/>
      <c r="F153" s="206"/>
      <c r="G153" s="455"/>
      <c r="H153" s="78"/>
      <c r="I153" s="78"/>
      <c r="J153" s="78"/>
      <c r="K153" s="78"/>
      <c r="L153" s="78"/>
      <c r="M153" s="1"/>
      <c r="N153" s="427"/>
      <c r="O153" s="427"/>
      <c r="P153" s="428"/>
      <c r="Q153" s="428"/>
      <c r="R153" s="428"/>
      <c r="S153" s="428"/>
      <c r="T153" s="428"/>
      <c r="U153" s="428"/>
      <c r="V153" s="428"/>
      <c r="W153" s="428"/>
      <c r="X153" s="429"/>
      <c r="Y153" s="430">
        <v>0</v>
      </c>
      <c r="Z153" s="428"/>
      <c r="AA153" s="428"/>
      <c r="AB153" s="428"/>
    </row>
    <row r="154" spans="1:28" x14ac:dyDescent="0.25">
      <c r="A154" s="77" t="s">
        <v>191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430"/>
      <c r="O154" s="430"/>
      <c r="P154" s="430"/>
      <c r="Q154" s="430"/>
      <c r="R154" s="430"/>
      <c r="S154" s="430"/>
      <c r="T154" s="428"/>
      <c r="U154" s="430"/>
      <c r="V154" s="430"/>
      <c r="W154" s="430"/>
      <c r="X154" s="430"/>
      <c r="Y154" s="430"/>
      <c r="Z154" s="430"/>
      <c r="AA154" s="430"/>
      <c r="AB154" s="430"/>
    </row>
    <row r="155" spans="1:28" x14ac:dyDescent="0.25">
      <c r="A155" s="1040" t="s">
        <v>192</v>
      </c>
      <c r="B155" s="1041"/>
      <c r="C155" s="1075" t="s">
        <v>14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8"/>
      <c r="O155" s="428"/>
      <c r="P155" s="428"/>
      <c r="Q155" s="428"/>
      <c r="R155" s="428"/>
      <c r="S155" s="428"/>
      <c r="T155" s="428"/>
      <c r="U155" s="428"/>
      <c r="V155" s="428"/>
      <c r="W155" s="428"/>
      <c r="X155" s="428"/>
      <c r="Y155" s="428"/>
      <c r="Z155" s="428"/>
      <c r="AA155" s="428"/>
      <c r="AB155" s="428"/>
    </row>
    <row r="156" spans="1:28" x14ac:dyDescent="0.25">
      <c r="A156" s="1042"/>
      <c r="B156" s="1043"/>
      <c r="C156" s="107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8"/>
      <c r="O156" s="428"/>
      <c r="P156" s="430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</row>
    <row r="157" spans="1:28" x14ac:dyDescent="0.25">
      <c r="A157" s="1090" t="s">
        <v>193</v>
      </c>
      <c r="B157" s="1091"/>
      <c r="C157" s="423"/>
      <c r="D157" s="456"/>
      <c r="E157" s="424"/>
      <c r="F157" s="425"/>
      <c r="G157" s="1"/>
      <c r="H157" s="426"/>
      <c r="I157" s="426"/>
      <c r="J157" s="426"/>
      <c r="K157" s="426"/>
      <c r="L157" s="426"/>
      <c r="M157" s="426"/>
      <c r="N157" s="431"/>
      <c r="O157" s="431"/>
      <c r="P157" s="430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</row>
    <row r="158" spans="1:28" x14ac:dyDescent="0.25">
      <c r="A158" s="200" t="s">
        <v>194</v>
      </c>
      <c r="B158" s="198"/>
      <c r="C158" s="198"/>
      <c r="D158" s="21"/>
      <c r="E158" s="21"/>
      <c r="F158" s="21"/>
      <c r="G158" s="78"/>
      <c r="H158" s="78"/>
      <c r="I158" s="78"/>
      <c r="J158" s="78"/>
      <c r="K158" s="78"/>
      <c r="L158" s="78"/>
      <c r="M158" s="78"/>
      <c r="N158" s="427"/>
      <c r="O158" s="427"/>
      <c r="P158" s="428"/>
      <c r="Q158" s="428"/>
      <c r="R158" s="428"/>
      <c r="S158" s="428"/>
      <c r="T158" s="428"/>
      <c r="U158" s="428"/>
      <c r="V158" s="428"/>
      <c r="W158" s="428"/>
      <c r="X158" s="429"/>
      <c r="Y158" s="429"/>
      <c r="Z158" s="428"/>
      <c r="AA158" s="428"/>
      <c r="AB158" s="428"/>
    </row>
    <row r="159" spans="1:28" x14ac:dyDescent="0.25">
      <c r="A159" s="107"/>
      <c r="B159" s="108"/>
      <c r="C159" s="183" t="s">
        <v>14</v>
      </c>
      <c r="D159" s="21"/>
      <c r="E159" s="21"/>
      <c r="F159" s="21"/>
      <c r="G159" s="78"/>
      <c r="H159" s="78"/>
      <c r="I159" s="78"/>
      <c r="J159" s="78"/>
      <c r="K159" s="78"/>
      <c r="L159" s="78"/>
      <c r="M159" s="78"/>
      <c r="N159" s="78"/>
      <c r="O159" s="153"/>
      <c r="P159" s="1"/>
      <c r="Q159" s="1"/>
      <c r="R159" s="1"/>
      <c r="S159" s="1"/>
      <c r="T159" s="1"/>
      <c r="U159" s="1"/>
      <c r="V159" s="1"/>
      <c r="W159" s="1"/>
      <c r="X159" s="149"/>
      <c r="Y159" s="149"/>
      <c r="Z159" s="4"/>
      <c r="AA159" s="1"/>
      <c r="AB159" s="1"/>
    </row>
    <row r="160" spans="1:28" x14ac:dyDescent="0.25">
      <c r="A160" s="1077" t="s">
        <v>195</v>
      </c>
      <c r="B160" s="184" t="s">
        <v>196</v>
      </c>
      <c r="C160" s="346"/>
      <c r="D160" s="458"/>
      <c r="E160" s="21"/>
      <c r="F160" s="21"/>
      <c r="G160" s="78"/>
      <c r="H160" s="78"/>
      <c r="I160" s="78"/>
      <c r="J160" s="78"/>
      <c r="K160" s="78"/>
      <c r="L160" s="78"/>
      <c r="M160" s="78"/>
      <c r="N160" s="78"/>
      <c r="O160" s="153"/>
      <c r="P160" s="1"/>
      <c r="Q160" s="1"/>
      <c r="R160" s="1"/>
      <c r="S160" s="1"/>
      <c r="T160" s="1"/>
      <c r="U160" s="1"/>
      <c r="V160" s="1"/>
      <c r="W160" s="1"/>
      <c r="X160" s="149"/>
      <c r="Y160" s="149"/>
      <c r="Z160" s="4"/>
      <c r="AA160" s="1"/>
      <c r="AB160" s="1"/>
    </row>
    <row r="161" spans="1:26" x14ac:dyDescent="0.25">
      <c r="A161" s="1077"/>
      <c r="B161" s="185" t="s">
        <v>197</v>
      </c>
      <c r="C161" s="347"/>
      <c r="D161" s="458"/>
      <c r="E161" s="21"/>
      <c r="F161" s="21"/>
      <c r="G161" s="78"/>
      <c r="H161" s="78"/>
      <c r="I161" s="78"/>
      <c r="J161" s="78"/>
      <c r="K161" s="78"/>
      <c r="L161" s="78"/>
      <c r="M161" s="78"/>
      <c r="N161" s="78"/>
      <c r="O161" s="153"/>
      <c r="P161" s="1"/>
      <c r="Q161" s="1"/>
      <c r="R161" s="1"/>
      <c r="S161" s="1"/>
      <c r="T161" s="1"/>
      <c r="U161" s="1"/>
      <c r="V161" s="1"/>
      <c r="W161" s="1"/>
      <c r="X161" s="149"/>
      <c r="Y161" s="149"/>
      <c r="Z161" s="4"/>
    </row>
    <row r="162" spans="1:26" x14ac:dyDescent="0.25">
      <c r="A162" s="1065" t="s">
        <v>198</v>
      </c>
      <c r="B162" s="1066"/>
      <c r="C162" s="348"/>
      <c r="D162" s="458"/>
      <c r="E162" s="21"/>
      <c r="F162" s="21"/>
      <c r="G162" s="78"/>
      <c r="H162" s="78"/>
      <c r="I162" s="78"/>
      <c r="J162" s="78"/>
      <c r="K162" s="78"/>
      <c r="L162" s="78"/>
      <c r="M162" s="78"/>
      <c r="N162" s="78"/>
      <c r="O162" s="153"/>
      <c r="P162" s="1"/>
      <c r="Q162" s="1"/>
      <c r="R162" s="1"/>
      <c r="S162" s="1"/>
      <c r="T162" s="1"/>
      <c r="U162" s="1"/>
      <c r="V162" s="1"/>
      <c r="W162" s="1"/>
      <c r="X162" s="149"/>
      <c r="Y162" s="149"/>
      <c r="Z162" s="4"/>
    </row>
    <row r="163" spans="1:26" x14ac:dyDescent="0.25">
      <c r="A163" s="1069" t="s">
        <v>199</v>
      </c>
      <c r="B163" s="1070"/>
      <c r="C163" s="422"/>
      <c r="D163" s="458"/>
      <c r="E163" s="21"/>
      <c r="F163" s="21"/>
      <c r="G163" s="78"/>
      <c r="H163" s="78"/>
      <c r="I163" s="78"/>
      <c r="J163" s="78"/>
      <c r="K163" s="78"/>
      <c r="L163" s="78"/>
      <c r="M163" s="78"/>
      <c r="N163" s="78"/>
      <c r="O163" s="153"/>
      <c r="P163" s="1"/>
      <c r="Q163" s="1"/>
      <c r="R163" s="1"/>
      <c r="S163" s="1"/>
      <c r="T163" s="1"/>
      <c r="U163" s="1"/>
      <c r="V163" s="1"/>
      <c r="W163" s="1"/>
      <c r="X163" s="149"/>
      <c r="Y163" s="149"/>
      <c r="Z163" s="4"/>
    </row>
    <row r="164" spans="1:26" x14ac:dyDescent="0.25">
      <c r="A164" s="112" t="s">
        <v>200</v>
      </c>
      <c r="B164" s="20"/>
      <c r="C164" s="20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49"/>
      <c r="Y164" s="148"/>
      <c r="Z164" s="4"/>
    </row>
    <row r="165" spans="1:26" x14ac:dyDescent="0.2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49"/>
      <c r="Y165" s="148"/>
      <c r="Z165" s="4"/>
    </row>
    <row r="166" spans="1:26" ht="21" x14ac:dyDescent="0.25">
      <c r="A166" s="1042"/>
      <c r="B166" s="1043"/>
      <c r="C166" s="1081"/>
      <c r="D166" s="201" t="s">
        <v>205</v>
      </c>
      <c r="E166" s="413" t="s">
        <v>206</v>
      </c>
      <c r="F166" s="414" t="s">
        <v>207</v>
      </c>
      <c r="G166" s="414" t="s">
        <v>208</v>
      </c>
      <c r="H166" s="414" t="s">
        <v>209</v>
      </c>
      <c r="I166" s="415" t="s">
        <v>210</v>
      </c>
      <c r="J166" s="108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49"/>
      <c r="Y166" s="148"/>
      <c r="Z166" s="4"/>
    </row>
    <row r="167" spans="1:26" x14ac:dyDescent="0.25">
      <c r="A167" s="1030" t="s">
        <v>211</v>
      </c>
      <c r="B167" s="1031"/>
      <c r="C167" s="349">
        <v>0</v>
      </c>
      <c r="D167" s="186"/>
      <c r="E167" s="187"/>
      <c r="F167" s="187"/>
      <c r="G167" s="187"/>
      <c r="H167" s="187"/>
      <c r="I167" s="188"/>
      <c r="J167" s="350"/>
      <c r="K167" s="451" t="s">
        <v>20</v>
      </c>
      <c r="L167" s="78"/>
      <c r="M167" s="78"/>
      <c r="N167" s="78"/>
      <c r="O167" s="78"/>
      <c r="P167" s="101"/>
      <c r="Q167" s="101"/>
      <c r="R167" s="101"/>
      <c r="S167" s="1"/>
      <c r="T167" s="1"/>
      <c r="U167" s="1"/>
      <c r="V167" s="1"/>
      <c r="W167" s="1"/>
      <c r="X167" s="177">
        <v>0</v>
      </c>
      <c r="Y167" s="1"/>
      <c r="Z167" s="4"/>
    </row>
    <row r="168" spans="1:26" x14ac:dyDescent="0.25">
      <c r="A168" s="1071" t="s">
        <v>212</v>
      </c>
      <c r="B168" s="1072"/>
      <c r="C168" s="351">
        <v>0</v>
      </c>
      <c r="D168" s="189"/>
      <c r="E168" s="190"/>
      <c r="F168" s="190"/>
      <c r="G168" s="190"/>
      <c r="H168" s="190"/>
      <c r="I168" s="191"/>
      <c r="J168" s="352"/>
      <c r="K168" s="451" t="s">
        <v>20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7">
        <v>0</v>
      </c>
      <c r="Y168" s="149"/>
      <c r="Z168" s="4"/>
    </row>
    <row r="169" spans="1:26" x14ac:dyDescent="0.25">
      <c r="A169" s="1036" t="s">
        <v>213</v>
      </c>
      <c r="B169" s="1037"/>
      <c r="C169" s="353">
        <v>0</v>
      </c>
      <c r="D169" s="416"/>
      <c r="E169" s="417"/>
      <c r="F169" s="354"/>
      <c r="G169" s="354"/>
      <c r="H169" s="354"/>
      <c r="I169" s="355"/>
      <c r="J169" s="356"/>
      <c r="K169" s="451" t="s">
        <v>20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7">
        <v>0</v>
      </c>
      <c r="Y169" s="149"/>
      <c r="Z169" s="4"/>
    </row>
    <row r="170" spans="1:26" x14ac:dyDescent="0.25">
      <c r="A170" s="112" t="s">
        <v>214</v>
      </c>
      <c r="B170" s="113"/>
      <c r="C170" s="20"/>
      <c r="D170" s="20"/>
      <c r="E170" s="20"/>
      <c r="F170" s="20"/>
      <c r="G170" s="20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49"/>
      <c r="Y170" s="149"/>
      <c r="Z170" s="4"/>
    </row>
    <row r="171" spans="1:26" x14ac:dyDescent="0.2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114"/>
      <c r="N171" s="1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49"/>
      <c r="Z171" s="149"/>
    </row>
    <row r="172" spans="1:26" x14ac:dyDescent="0.25">
      <c r="A172" s="1042"/>
      <c r="B172" s="1043"/>
      <c r="C172" s="1043"/>
      <c r="D172" s="115" t="s">
        <v>219</v>
      </c>
      <c r="E172" s="111" t="s">
        <v>220</v>
      </c>
      <c r="F172" s="111" t="s">
        <v>221</v>
      </c>
      <c r="G172" s="111" t="s">
        <v>222</v>
      </c>
      <c r="H172" s="111" t="s">
        <v>223</v>
      </c>
      <c r="I172" s="111" t="s">
        <v>224</v>
      </c>
      <c r="J172" s="116" t="s">
        <v>225</v>
      </c>
      <c r="K172" s="111" t="s">
        <v>226</v>
      </c>
      <c r="L172" s="1081"/>
      <c r="M172" s="114"/>
      <c r="N172" s="1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49"/>
      <c r="Z172" s="149"/>
    </row>
    <row r="173" spans="1:26" x14ac:dyDescent="0.25">
      <c r="A173" s="1047" t="s">
        <v>227</v>
      </c>
      <c r="B173" s="1048"/>
      <c r="C173" s="357"/>
      <c r="D173" s="358"/>
      <c r="E173" s="359"/>
      <c r="F173" s="359"/>
      <c r="G173" s="359"/>
      <c r="H173" s="359"/>
      <c r="I173" s="359"/>
      <c r="J173" s="360"/>
      <c r="K173" s="359"/>
      <c r="L173" s="361"/>
      <c r="M173" s="463" t="s">
        <v>20</v>
      </c>
      <c r="N173" s="16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77">
        <v>0</v>
      </c>
      <c r="Z173" s="149"/>
    </row>
    <row r="174" spans="1:26" x14ac:dyDescent="0.25">
      <c r="A174" s="1038" t="s">
        <v>228</v>
      </c>
      <c r="B174" s="1039"/>
      <c r="C174" s="362"/>
      <c r="D174" s="363"/>
      <c r="E174" s="364"/>
      <c r="F174" s="364"/>
      <c r="G174" s="364"/>
      <c r="H174" s="364"/>
      <c r="I174" s="364"/>
      <c r="J174" s="365"/>
      <c r="K174" s="364"/>
      <c r="L174" s="366"/>
      <c r="M174" s="463" t="s">
        <v>20</v>
      </c>
      <c r="N174" s="16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77">
        <v>0</v>
      </c>
      <c r="Z174" s="148"/>
    </row>
    <row r="175" spans="1:26" x14ac:dyDescent="0.25">
      <c r="A175" s="1032" t="s">
        <v>229</v>
      </c>
      <c r="B175" s="1033"/>
      <c r="C175" s="367"/>
      <c r="D175" s="368"/>
      <c r="E175" s="369"/>
      <c r="F175" s="369"/>
      <c r="G175" s="369"/>
      <c r="H175" s="369"/>
      <c r="I175" s="369"/>
      <c r="J175" s="370"/>
      <c r="K175" s="369"/>
      <c r="L175" s="347"/>
      <c r="M175" s="463" t="s">
        <v>20</v>
      </c>
      <c r="N175" s="16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77">
        <v>0</v>
      </c>
      <c r="Z175" s="148"/>
    </row>
    <row r="176" spans="1:26" x14ac:dyDescent="0.25">
      <c r="A176" s="112" t="s">
        <v>230</v>
      </c>
      <c r="B176" s="507"/>
      <c r="C176" s="117"/>
      <c r="D176" s="117"/>
      <c r="E176" s="117"/>
      <c r="F176" s="117"/>
      <c r="G176" s="117"/>
      <c r="H176" s="117"/>
      <c r="I176" s="117"/>
      <c r="J176" s="117"/>
      <c r="K176" s="1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49"/>
      <c r="Y176" s="148"/>
      <c r="Z176" s="4"/>
    </row>
    <row r="177" spans="1:27" ht="42" x14ac:dyDescent="0.25">
      <c r="A177" s="1034" t="s">
        <v>231</v>
      </c>
      <c r="B177" s="1035"/>
      <c r="C177" s="504" t="s">
        <v>14</v>
      </c>
      <c r="D177" s="504" t="s">
        <v>130</v>
      </c>
      <c r="E177" s="98" t="s">
        <v>232</v>
      </c>
      <c r="F177" s="118"/>
      <c r="G177" s="20"/>
      <c r="H177" s="20"/>
      <c r="I177" s="1"/>
      <c r="J177" s="1"/>
      <c r="K177" s="1"/>
      <c r="L177" s="4" t="s">
        <v>233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49"/>
      <c r="Y177" s="149"/>
      <c r="Z177" s="4"/>
      <c r="AA177" s="1"/>
    </row>
    <row r="178" spans="1:27" x14ac:dyDescent="0.25">
      <c r="A178" s="1044" t="s">
        <v>234</v>
      </c>
      <c r="B178" s="119" t="s">
        <v>235</v>
      </c>
      <c r="C178" s="371">
        <v>150</v>
      </c>
      <c r="D178" s="372">
        <v>146</v>
      </c>
      <c r="E178" s="372"/>
      <c r="F178" s="459" t="s">
        <v>20</v>
      </c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77">
        <v>0</v>
      </c>
      <c r="Y178" s="149"/>
      <c r="Z178" s="4"/>
      <c r="AA178" s="1"/>
    </row>
    <row r="179" spans="1:27" x14ac:dyDescent="0.25">
      <c r="A179" s="1045"/>
      <c r="B179" s="120" t="s">
        <v>236</v>
      </c>
      <c r="C179" s="373"/>
      <c r="D179" s="374"/>
      <c r="E179" s="374"/>
      <c r="F179" s="459" t="s">
        <v>20</v>
      </c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77">
        <v>0</v>
      </c>
      <c r="Y179" s="148"/>
      <c r="Z179" s="4"/>
      <c r="AA179" s="1"/>
    </row>
    <row r="180" spans="1:27" x14ac:dyDescent="0.25">
      <c r="A180" s="1046"/>
      <c r="B180" s="121" t="s">
        <v>237</v>
      </c>
      <c r="C180" s="375"/>
      <c r="D180" s="376"/>
      <c r="E180" s="376"/>
      <c r="F180" s="459" t="s">
        <v>20</v>
      </c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77">
        <v>0</v>
      </c>
      <c r="Y180" s="149"/>
      <c r="Z180" s="4"/>
      <c r="AA180" s="1"/>
    </row>
    <row r="181" spans="1:27" x14ac:dyDescent="0.25">
      <c r="A181" s="122" t="s">
        <v>238</v>
      </c>
      <c r="B181" s="1"/>
      <c r="C181" s="123"/>
      <c r="D181" s="123"/>
      <c r="E181" s="101"/>
      <c r="F181" s="124"/>
      <c r="G181" s="124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49"/>
      <c r="Y181" s="148"/>
      <c r="Z181" s="4"/>
      <c r="AA181" s="1"/>
    </row>
    <row r="182" spans="1:27" ht="21" x14ac:dyDescent="0.25">
      <c r="A182" s="1015" t="s">
        <v>8</v>
      </c>
      <c r="B182" s="1016"/>
      <c r="C182" s="506" t="s">
        <v>202</v>
      </c>
      <c r="D182" s="506" t="s">
        <v>239</v>
      </c>
      <c r="E182" s="504" t="s">
        <v>240</v>
      </c>
      <c r="F182" s="506" t="s">
        <v>241</v>
      </c>
      <c r="G182" s="506" t="s">
        <v>242</v>
      </c>
      <c r="H182" s="506" t="s">
        <v>243</v>
      </c>
      <c r="I182" s="12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4"/>
      <c r="X182" s="149"/>
      <c r="Y182" s="148"/>
      <c r="Z182" s="4"/>
      <c r="AA182" s="4"/>
    </row>
    <row r="183" spans="1:27" x14ac:dyDescent="0.25">
      <c r="A183" s="1019" t="s">
        <v>244</v>
      </c>
      <c r="B183" s="498" t="s">
        <v>245</v>
      </c>
      <c r="C183" s="377">
        <v>0</v>
      </c>
      <c r="D183" s="378"/>
      <c r="E183" s="378"/>
      <c r="F183" s="489"/>
      <c r="G183" s="378"/>
      <c r="H183" s="378"/>
      <c r="I183" s="45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49"/>
      <c r="Y183" s="148"/>
      <c r="Z183" s="4"/>
      <c r="AA183" s="1"/>
    </row>
    <row r="184" spans="1:27" x14ac:dyDescent="0.25">
      <c r="A184" s="1020"/>
      <c r="B184" s="497" t="s">
        <v>246</v>
      </c>
      <c r="C184" s="379">
        <v>0</v>
      </c>
      <c r="D184" s="379">
        <v>0</v>
      </c>
      <c r="E184" s="379">
        <v>0</v>
      </c>
      <c r="F184" s="488">
        <v>0</v>
      </c>
      <c r="G184" s="482">
        <v>0</v>
      </c>
      <c r="H184" s="379">
        <v>0</v>
      </c>
      <c r="I184" s="45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49"/>
      <c r="Y184" s="148"/>
      <c r="Z184" s="4"/>
      <c r="AA184" s="1"/>
    </row>
    <row r="185" spans="1:27" x14ac:dyDescent="0.25">
      <c r="A185" s="1020"/>
      <c r="B185" s="129" t="s">
        <v>247</v>
      </c>
      <c r="C185" s="380">
        <v>0</v>
      </c>
      <c r="D185" s="381"/>
      <c r="E185" s="381"/>
      <c r="F185" s="489"/>
      <c r="G185" s="381"/>
      <c r="H185" s="381"/>
      <c r="I185" s="45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49"/>
      <c r="Y185" s="148"/>
      <c r="Z185" s="4"/>
      <c r="AA185" s="1"/>
    </row>
    <row r="186" spans="1:27" x14ac:dyDescent="0.25">
      <c r="A186" s="1020"/>
      <c r="B186" s="129" t="s">
        <v>248</v>
      </c>
      <c r="C186" s="380">
        <v>0</v>
      </c>
      <c r="D186" s="381"/>
      <c r="E186" s="381"/>
      <c r="F186" s="490"/>
      <c r="G186" s="381"/>
      <c r="H186" s="381"/>
      <c r="I186" s="45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49"/>
      <c r="Y186" s="148"/>
      <c r="Z186" s="4"/>
      <c r="AA186" s="1"/>
    </row>
    <row r="187" spans="1:27" x14ac:dyDescent="0.25">
      <c r="A187" s="1020"/>
      <c r="B187" s="130" t="s">
        <v>249</v>
      </c>
      <c r="C187" s="382">
        <v>0</v>
      </c>
      <c r="D187" s="374"/>
      <c r="E187" s="374"/>
      <c r="F187" s="490"/>
      <c r="G187" s="374"/>
      <c r="H187" s="374"/>
      <c r="I187" s="45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49"/>
      <c r="Y187" s="148"/>
      <c r="Z187" s="4"/>
      <c r="AA187" s="1"/>
    </row>
    <row r="188" spans="1:27" x14ac:dyDescent="0.25">
      <c r="A188" s="1020"/>
      <c r="B188" s="130" t="s">
        <v>250</v>
      </c>
      <c r="C188" s="382">
        <v>0</v>
      </c>
      <c r="D188" s="374"/>
      <c r="E188" s="374"/>
      <c r="F188" s="490"/>
      <c r="G188" s="374"/>
      <c r="H188" s="374"/>
      <c r="I188" s="45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49"/>
      <c r="Y188" s="148"/>
      <c r="Z188" s="4"/>
      <c r="AA188" s="1"/>
    </row>
    <row r="189" spans="1:27" x14ac:dyDescent="0.25">
      <c r="A189" s="1021"/>
      <c r="B189" s="131" t="s">
        <v>251</v>
      </c>
      <c r="C189" s="379">
        <v>0</v>
      </c>
      <c r="D189" s="376"/>
      <c r="E189" s="376"/>
      <c r="F189" s="491"/>
      <c r="G189" s="376"/>
      <c r="H189" s="376"/>
      <c r="I189" s="45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49"/>
      <c r="Y189" s="149"/>
      <c r="Z189" s="4"/>
      <c r="AA189" s="1"/>
    </row>
    <row r="190" spans="1:27" x14ac:dyDescent="0.25">
      <c r="A190" s="1020" t="s">
        <v>252</v>
      </c>
      <c r="B190" s="418" t="s">
        <v>245</v>
      </c>
      <c r="C190" s="419">
        <v>0</v>
      </c>
      <c r="D190" s="420"/>
      <c r="E190" s="420"/>
      <c r="F190" s="486"/>
      <c r="G190" s="483"/>
      <c r="H190" s="420"/>
      <c r="I190" s="45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49"/>
      <c r="Y190" s="149"/>
      <c r="Z190" s="4"/>
      <c r="AA190" s="1"/>
    </row>
    <row r="191" spans="1:27" x14ac:dyDescent="0.25">
      <c r="A191" s="1020"/>
      <c r="B191" s="498" t="s">
        <v>246</v>
      </c>
      <c r="C191" s="377">
        <v>0</v>
      </c>
      <c r="D191" s="383"/>
      <c r="E191" s="383"/>
      <c r="F191" s="489"/>
      <c r="G191" s="378"/>
      <c r="H191" s="383"/>
      <c r="I191" s="45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49"/>
      <c r="Y191" s="149"/>
      <c r="Z191" s="4"/>
      <c r="AA191" s="1"/>
    </row>
    <row r="192" spans="1:27" x14ac:dyDescent="0.25">
      <c r="A192" s="1020"/>
      <c r="B192" s="497" t="s">
        <v>253</v>
      </c>
      <c r="C192" s="379">
        <v>0</v>
      </c>
      <c r="D192" s="375"/>
      <c r="E192" s="375"/>
      <c r="F192" s="491"/>
      <c r="G192" s="376"/>
      <c r="H192" s="375"/>
      <c r="I192" s="45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49"/>
      <c r="Y192" s="149"/>
      <c r="Z192" s="4"/>
      <c r="AA192" s="1"/>
    </row>
    <row r="193" spans="1:55" x14ac:dyDescent="0.25">
      <c r="A193" s="1019" t="s">
        <v>254</v>
      </c>
      <c r="B193" s="498" t="s">
        <v>245</v>
      </c>
      <c r="C193" s="377">
        <v>0</v>
      </c>
      <c r="D193" s="383"/>
      <c r="E193" s="383"/>
      <c r="F193" s="489"/>
      <c r="G193" s="378"/>
      <c r="H193" s="383"/>
      <c r="I193" s="45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49"/>
      <c r="Y193" s="149"/>
      <c r="Z193" s="4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x14ac:dyDescent="0.25">
      <c r="A194" s="1020"/>
      <c r="B194" s="132" t="s">
        <v>246</v>
      </c>
      <c r="C194" s="384">
        <v>0</v>
      </c>
      <c r="D194" s="421"/>
      <c r="E194" s="421"/>
      <c r="F194" s="491"/>
      <c r="G194" s="484"/>
      <c r="H194" s="421"/>
      <c r="I194" s="45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49"/>
      <c r="Y194" s="149"/>
      <c r="Z194" s="4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x14ac:dyDescent="0.25">
      <c r="A195" s="1021"/>
      <c r="B195" s="133" t="s">
        <v>255</v>
      </c>
      <c r="C195" s="385">
        <v>0</v>
      </c>
      <c r="D195" s="390"/>
      <c r="E195" s="390"/>
      <c r="F195" s="487"/>
      <c r="G195" s="485"/>
      <c r="H195" s="390"/>
      <c r="I195" s="45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06"/>
      <c r="X195" s="149"/>
      <c r="Y195" s="154"/>
      <c r="Z195" s="106"/>
      <c r="AA195" s="106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x14ac:dyDescent="0.25">
      <c r="A196" s="1021" t="s">
        <v>256</v>
      </c>
      <c r="B196" s="498" t="s">
        <v>245</v>
      </c>
      <c r="C196" s="383"/>
      <c r="D196" s="387"/>
      <c r="E196" s="388"/>
      <c r="F196" s="388"/>
      <c r="G196" s="388"/>
      <c r="H196" s="389"/>
      <c r="I196" s="45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35"/>
      <c r="X196" s="155"/>
      <c r="Y196" s="155"/>
      <c r="Z196" s="175"/>
      <c r="AA196" s="137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x14ac:dyDescent="0.25">
      <c r="A197" s="1022"/>
      <c r="B197" s="497" t="s">
        <v>257</v>
      </c>
      <c r="C197" s="375"/>
      <c r="D197" s="391"/>
      <c r="E197" s="392"/>
      <c r="F197" s="392"/>
      <c r="G197" s="392"/>
      <c r="H197" s="393"/>
      <c r="I197" s="45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68"/>
      <c r="X197" s="472"/>
      <c r="Y197" s="156"/>
      <c r="Z197" s="1"/>
      <c r="AA197" s="139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x14ac:dyDescent="0.25">
      <c r="A198" s="1022" t="s">
        <v>258</v>
      </c>
      <c r="B198" s="1027"/>
      <c r="C198" s="386"/>
      <c r="D198" s="394"/>
      <c r="E198" s="395"/>
      <c r="F198" s="395"/>
      <c r="G198" s="395"/>
      <c r="H198" s="396"/>
      <c r="I198" s="14" t="s">
        <v>20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68"/>
      <c r="X198" s="471" t="s">
        <v>20</v>
      </c>
      <c r="Y198" s="156"/>
      <c r="Z198" s="171">
        <v>0</v>
      </c>
      <c r="AA198" s="139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x14ac:dyDescent="0.25">
      <c r="A199" s="192" t="s">
        <v>259</v>
      </c>
      <c r="B199" s="4"/>
      <c r="C199" s="4"/>
      <c r="D199" s="4"/>
      <c r="E199" s="78"/>
      <c r="F199" s="78"/>
      <c r="G199" s="78"/>
      <c r="H199" s="4"/>
      <c r="I199" s="135"/>
      <c r="J199" s="135"/>
      <c r="K199" s="135"/>
      <c r="L199" s="135"/>
      <c r="M199" s="135"/>
      <c r="N199" s="135"/>
      <c r="O199" s="136"/>
      <c r="P199" s="136"/>
      <c r="Q199" s="136"/>
      <c r="R199" s="136"/>
      <c r="S199" s="136"/>
      <c r="T199" s="136"/>
      <c r="U199" s="136"/>
      <c r="V199" s="158"/>
      <c r="W199" s="168"/>
      <c r="X199" s="156"/>
      <c r="Y199" s="156"/>
      <c r="Z199" s="176"/>
      <c r="AA199" s="139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37"/>
      <c r="AZ199" s="137"/>
      <c r="BA199" s="137"/>
      <c r="BB199" s="138"/>
      <c r="BC199" s="138"/>
    </row>
    <row r="200" spans="1:55" ht="21" x14ac:dyDescent="0.25">
      <c r="A200" s="1028" t="s">
        <v>260</v>
      </c>
      <c r="B200" s="1029"/>
      <c r="C200" s="193" t="s">
        <v>261</v>
      </c>
      <c r="D200" s="78"/>
      <c r="E200" s="78"/>
      <c r="F200" s="78"/>
      <c r="G200" s="4"/>
      <c r="H200" s="4"/>
      <c r="I200" s="159"/>
      <c r="J200" s="159"/>
      <c r="K200" s="159"/>
      <c r="L200" s="159"/>
      <c r="M200" s="159"/>
      <c r="N200" s="160"/>
      <c r="O200" s="161"/>
      <c r="P200" s="161"/>
      <c r="Q200" s="161"/>
      <c r="R200" s="161"/>
      <c r="S200" s="161"/>
      <c r="T200" s="161"/>
      <c r="U200" s="161"/>
      <c r="V200" s="162"/>
      <c r="W200" s="168"/>
      <c r="X200" s="156"/>
      <c r="Y200" s="156"/>
      <c r="Z200" s="176"/>
      <c r="AA200" s="139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3"/>
      <c r="AZ200" s="163"/>
      <c r="BA200" s="163"/>
      <c r="BB200" s="164"/>
      <c r="BC200" s="164"/>
    </row>
    <row r="201" spans="1:55" ht="15.75" x14ac:dyDescent="0.25">
      <c r="A201" s="1025" t="s">
        <v>262</v>
      </c>
      <c r="B201" s="1026"/>
      <c r="C201" s="194"/>
      <c r="D201" s="460"/>
      <c r="E201" s="78"/>
      <c r="F201" s="78"/>
      <c r="G201" s="4"/>
      <c r="H201" s="4"/>
      <c r="I201" s="159"/>
      <c r="J201" s="159"/>
      <c r="K201" s="159"/>
      <c r="L201" s="159"/>
      <c r="M201" s="159"/>
      <c r="N201" s="160"/>
      <c r="O201" s="161"/>
      <c r="P201" s="161"/>
      <c r="Q201" s="161"/>
      <c r="R201" s="161"/>
      <c r="S201" s="161"/>
      <c r="T201" s="161"/>
      <c r="U201" s="161"/>
      <c r="V201" s="162"/>
      <c r="W201" s="168"/>
      <c r="X201" s="156"/>
      <c r="Y201" s="156"/>
      <c r="Z201" s="176"/>
      <c r="AA201" s="139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  <c r="AU201" s="162"/>
      <c r="AV201" s="162"/>
      <c r="AW201" s="162"/>
      <c r="AX201" s="162"/>
      <c r="AY201" s="163"/>
      <c r="AZ201" s="163"/>
      <c r="BA201" s="163"/>
      <c r="BB201" s="164"/>
      <c r="BC201" s="164"/>
    </row>
    <row r="202" spans="1:55" ht="15.75" x14ac:dyDescent="0.25">
      <c r="A202" s="1023" t="s">
        <v>263</v>
      </c>
      <c r="B202" s="1024"/>
      <c r="C202" s="195"/>
      <c r="D202" s="460"/>
      <c r="E202" s="78"/>
      <c r="F202" s="78"/>
      <c r="G202" s="4"/>
      <c r="H202" s="4"/>
      <c r="I202" s="159"/>
      <c r="J202" s="159"/>
      <c r="K202" s="159"/>
      <c r="L202" s="159"/>
      <c r="M202" s="159"/>
      <c r="N202" s="160"/>
      <c r="O202" s="161"/>
      <c r="P202" s="161"/>
      <c r="Q202" s="161"/>
      <c r="R202" s="161"/>
      <c r="S202" s="161"/>
      <c r="T202" s="161"/>
      <c r="U202" s="161"/>
      <c r="V202" s="162"/>
      <c r="W202" s="168"/>
      <c r="X202" s="156"/>
      <c r="Y202" s="156"/>
      <c r="Z202" s="176"/>
      <c r="AA202" s="139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3"/>
      <c r="AZ202" s="163"/>
      <c r="BA202" s="163"/>
      <c r="BB202" s="164"/>
      <c r="BC202" s="164"/>
    </row>
    <row r="203" spans="1:55" ht="15.75" x14ac:dyDescent="0.25">
      <c r="A203" s="1017" t="s">
        <v>264</v>
      </c>
      <c r="B203" s="1018"/>
      <c r="C203" s="196"/>
      <c r="D203" s="460"/>
      <c r="E203" s="78"/>
      <c r="F203" s="78"/>
      <c r="G203" s="4"/>
      <c r="H203" s="4"/>
      <c r="I203" s="159"/>
      <c r="J203" s="159"/>
      <c r="K203" s="159"/>
      <c r="L203" s="159"/>
      <c r="M203" s="159"/>
      <c r="N203" s="160"/>
      <c r="O203" s="161"/>
      <c r="P203" s="161"/>
      <c r="Q203" s="161"/>
      <c r="R203" s="161"/>
      <c r="S203" s="161"/>
      <c r="T203" s="161"/>
      <c r="U203" s="161"/>
      <c r="V203" s="162"/>
      <c r="W203" s="168"/>
      <c r="X203" s="156"/>
      <c r="Y203" s="156"/>
      <c r="Z203" s="176"/>
      <c r="AA203" s="139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3"/>
      <c r="AZ203" s="163"/>
      <c r="BA203" s="163"/>
      <c r="BB203" s="164"/>
      <c r="BC203" s="164"/>
    </row>
    <row r="204" spans="1:55" x14ac:dyDescent="0.25">
      <c r="A204" s="157" t="s">
        <v>265</v>
      </c>
      <c r="B204" s="134"/>
      <c r="C204" s="134"/>
      <c r="D204" s="134"/>
      <c r="E204" s="135"/>
      <c r="F204" s="136"/>
      <c r="G204" s="136"/>
      <c r="H204" s="1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49"/>
      <c r="Y204" s="14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x14ac:dyDescent="0.25">
      <c r="A205" s="1009" t="s">
        <v>266</v>
      </c>
      <c r="B205" s="1010"/>
      <c r="C205" s="1013" t="s">
        <v>261</v>
      </c>
      <c r="D205" s="134"/>
      <c r="E205" s="135"/>
      <c r="F205" s="159"/>
      <c r="G205" s="159"/>
      <c r="H205" s="15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77">
        <v>0</v>
      </c>
      <c r="Y205" s="149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x14ac:dyDescent="0.25">
      <c r="A206" s="1011"/>
      <c r="B206" s="1012"/>
      <c r="C206" s="1014"/>
      <c r="D206" s="134"/>
      <c r="E206" s="135"/>
      <c r="F206" s="159"/>
      <c r="G206" s="159"/>
      <c r="H206" s="15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77">
        <v>0</v>
      </c>
      <c r="Y206" s="149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x14ac:dyDescent="0.25">
      <c r="A207" s="140"/>
      <c r="B207" s="141" t="s">
        <v>267</v>
      </c>
      <c r="C207" s="346"/>
      <c r="D207" s="461"/>
      <c r="E207" s="135"/>
      <c r="F207" s="159"/>
      <c r="G207" s="159"/>
      <c r="H207" s="15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77">
        <v>0</v>
      </c>
      <c r="Y207" s="149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x14ac:dyDescent="0.25">
      <c r="A208" s="142"/>
      <c r="B208" s="143" t="s">
        <v>268</v>
      </c>
      <c r="C208" s="366"/>
      <c r="D208" s="461"/>
      <c r="E208" s="135"/>
      <c r="F208" s="159"/>
      <c r="G208" s="159"/>
      <c r="H208" s="15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49"/>
      <c r="Y208" s="149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25" x14ac:dyDescent="0.25">
      <c r="A209" s="142"/>
      <c r="B209" s="143" t="s">
        <v>269</v>
      </c>
      <c r="C209" s="366"/>
      <c r="D209" s="461"/>
      <c r="E209" s="135"/>
      <c r="F209" s="159"/>
      <c r="G209" s="159"/>
      <c r="H209" s="15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49"/>
      <c r="Y209" s="149"/>
    </row>
    <row r="210" spans="1:25" x14ac:dyDescent="0.25">
      <c r="A210" s="142"/>
      <c r="B210" s="143" t="s">
        <v>270</v>
      </c>
      <c r="C210" s="366"/>
      <c r="D210" s="461"/>
      <c r="E210" s="135"/>
      <c r="F210" s="159"/>
      <c r="G210" s="159"/>
      <c r="H210" s="15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49"/>
      <c r="Y210" s="149"/>
    </row>
    <row r="211" spans="1:25" x14ac:dyDescent="0.25">
      <c r="A211" s="142"/>
      <c r="B211" s="143" t="s">
        <v>271</v>
      </c>
      <c r="C211" s="366"/>
      <c r="D211" s="461"/>
      <c r="E211" s="135"/>
      <c r="F211" s="159"/>
      <c r="G211" s="159"/>
      <c r="H211" s="15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49"/>
      <c r="Y211" s="149"/>
    </row>
    <row r="212" spans="1:25" x14ac:dyDescent="0.25">
      <c r="A212" s="142"/>
      <c r="B212" s="143" t="s">
        <v>272</v>
      </c>
      <c r="C212" s="366"/>
      <c r="D212" s="461"/>
      <c r="E212" s="135"/>
      <c r="F212" s="159"/>
      <c r="G212" s="159"/>
      <c r="H212" s="15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49"/>
      <c r="Y212" s="149"/>
    </row>
    <row r="213" spans="1:25" x14ac:dyDescent="0.25">
      <c r="A213" s="165"/>
      <c r="B213" s="166" t="s">
        <v>273</v>
      </c>
      <c r="C213" s="347"/>
      <c r="D213" s="461"/>
      <c r="E213" s="135"/>
      <c r="F213" s="159"/>
      <c r="G213" s="159"/>
      <c r="H213" s="15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49"/>
      <c r="Y213" s="149"/>
    </row>
    <row r="214" spans="1:25" x14ac:dyDescent="0.25">
      <c r="A214" s="144"/>
      <c r="B214" s="20"/>
      <c r="C214" s="145"/>
      <c r="D214" s="145"/>
      <c r="E214" s="14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49"/>
      <c r="Y214" s="149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49"/>
      <c r="Y215" s="149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49"/>
      <c r="Y216" s="149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49"/>
      <c r="Y217" s="149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49"/>
      <c r="Y218" s="149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49"/>
      <c r="Y219" s="149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49"/>
      <c r="Y220" s="149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49"/>
      <c r="Y221" s="149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49"/>
      <c r="Y222" s="149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49"/>
      <c r="Y223" s="149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49"/>
      <c r="Y224" s="149"/>
    </row>
    <row r="225" spans="24:25" x14ac:dyDescent="0.25">
      <c r="X225" s="149"/>
      <c r="Y225" s="149"/>
    </row>
    <row r="226" spans="24:25" x14ac:dyDescent="0.25">
      <c r="X226" s="149"/>
      <c r="Y226" s="149"/>
    </row>
    <row r="227" spans="24:25" x14ac:dyDescent="0.25">
      <c r="X227" s="149"/>
      <c r="Y227" s="149"/>
    </row>
    <row r="228" spans="24:25" x14ac:dyDescent="0.25">
      <c r="X228" s="149"/>
      <c r="Y228" s="149"/>
    </row>
    <row r="229" spans="24:25" x14ac:dyDescent="0.25">
      <c r="X229" s="149"/>
      <c r="Y229" s="149"/>
    </row>
    <row r="230" spans="24:25" x14ac:dyDescent="0.25">
      <c r="X230" s="149"/>
      <c r="Y230" s="149"/>
    </row>
    <row r="231" spans="24:25" x14ac:dyDescent="0.25">
      <c r="X231" s="149"/>
      <c r="Y231" s="149"/>
    </row>
    <row r="232" spans="24:25" x14ac:dyDescent="0.25">
      <c r="X232" s="149"/>
      <c r="Y232" s="149"/>
    </row>
    <row r="233" spans="24:25" x14ac:dyDescent="0.25">
      <c r="X233" s="149"/>
      <c r="Y233" s="149"/>
    </row>
    <row r="234" spans="24:25" x14ac:dyDescent="0.25">
      <c r="X234" s="149"/>
      <c r="Y234" s="149"/>
    </row>
    <row r="235" spans="24:25" x14ac:dyDescent="0.25">
      <c r="X235" s="149"/>
      <c r="Y235" s="149"/>
    </row>
    <row r="236" spans="24:25" x14ac:dyDescent="0.25">
      <c r="X236" s="149"/>
      <c r="Y236" s="149"/>
    </row>
    <row r="237" spans="24:25" x14ac:dyDescent="0.25">
      <c r="X237" s="149"/>
      <c r="Y237" s="149"/>
    </row>
    <row r="238" spans="24:25" x14ac:dyDescent="0.25">
      <c r="X238" s="149"/>
      <c r="Y238" s="149"/>
    </row>
    <row r="239" spans="24:25" x14ac:dyDescent="0.25">
      <c r="X239" s="149"/>
      <c r="Y239" s="149"/>
    </row>
    <row r="240" spans="24:25" x14ac:dyDescent="0.25">
      <c r="X240" s="149"/>
      <c r="Y240" s="149"/>
    </row>
    <row r="241" spans="24:25" x14ac:dyDescent="0.25">
      <c r="X241" s="149"/>
      <c r="Y241" s="149"/>
    </row>
    <row r="242" spans="24:25" x14ac:dyDescent="0.25">
      <c r="X242" s="149"/>
      <c r="Y242" s="149"/>
    </row>
    <row r="243" spans="24:25" x14ac:dyDescent="0.25">
      <c r="X243" s="149"/>
      <c r="Y243" s="149"/>
    </row>
    <row r="244" spans="24:25" x14ac:dyDescent="0.25">
      <c r="X244" s="149"/>
      <c r="Y244" s="149"/>
    </row>
    <row r="245" spans="24:25" x14ac:dyDescent="0.25">
      <c r="X245" s="149"/>
      <c r="Y245" s="149"/>
    </row>
    <row r="246" spans="24:25" x14ac:dyDescent="0.25">
      <c r="X246" s="149"/>
      <c r="Y246" s="149"/>
    </row>
    <row r="247" spans="24:25" x14ac:dyDescent="0.25">
      <c r="X247" s="149"/>
      <c r="Y247" s="149"/>
    </row>
    <row r="248" spans="24:25" x14ac:dyDescent="0.25">
      <c r="X248" s="149"/>
      <c r="Y248" s="149"/>
    </row>
    <row r="249" spans="24:25" x14ac:dyDescent="0.25">
      <c r="X249" s="149"/>
      <c r="Y249" s="149"/>
    </row>
    <row r="250" spans="24:25" x14ac:dyDescent="0.25">
      <c r="X250" s="149"/>
      <c r="Y250" s="149"/>
    </row>
    <row r="251" spans="24:25" x14ac:dyDescent="0.25">
      <c r="X251" s="149"/>
      <c r="Y251" s="149"/>
    </row>
    <row r="252" spans="24:25" x14ac:dyDescent="0.25">
      <c r="X252" s="149"/>
      <c r="Y252" s="149"/>
    </row>
    <row r="253" spans="24:25" x14ac:dyDescent="0.25">
      <c r="X253" s="149"/>
      <c r="Y253" s="149"/>
    </row>
    <row r="254" spans="24:25" x14ac:dyDescent="0.25">
      <c r="X254" s="149"/>
      <c r="Y254" s="149"/>
    </row>
    <row r="255" spans="24:25" x14ac:dyDescent="0.25">
      <c r="X255" s="149"/>
      <c r="Y255" s="149"/>
    </row>
    <row r="256" spans="24:25" x14ac:dyDescent="0.25">
      <c r="X256" s="149"/>
      <c r="Y256" s="149"/>
    </row>
    <row r="257" spans="24:25" x14ac:dyDescent="0.25">
      <c r="X257" s="149"/>
      <c r="Y257" s="149"/>
    </row>
    <row r="258" spans="24:25" x14ac:dyDescent="0.25">
      <c r="X258" s="149"/>
      <c r="Y258" s="149"/>
    </row>
    <row r="259" spans="24:25" x14ac:dyDescent="0.25">
      <c r="X259" s="149"/>
      <c r="Y259" s="149"/>
    </row>
    <row r="260" spans="24:25" x14ac:dyDescent="0.25">
      <c r="X260" s="149"/>
      <c r="Y260" s="149"/>
    </row>
    <row r="261" spans="24:25" x14ac:dyDescent="0.25">
      <c r="X261" s="149"/>
      <c r="Y261" s="149"/>
    </row>
    <row r="262" spans="24:25" x14ac:dyDescent="0.25">
      <c r="X262" s="149"/>
      <c r="Y262" s="149"/>
    </row>
    <row r="263" spans="24:25" x14ac:dyDescent="0.25">
      <c r="X263" s="149"/>
      <c r="Y263" s="149"/>
    </row>
    <row r="264" spans="24:25" x14ac:dyDescent="0.25">
      <c r="X264" s="149"/>
      <c r="Y264" s="149"/>
    </row>
    <row r="265" spans="24:25" x14ac:dyDescent="0.25">
      <c r="X265" s="149"/>
      <c r="Y265" s="149"/>
    </row>
    <row r="266" spans="24:25" x14ac:dyDescent="0.25">
      <c r="X266" s="149"/>
      <c r="Y266" s="149"/>
    </row>
    <row r="267" spans="24:25" x14ac:dyDescent="0.25">
      <c r="X267" s="149"/>
      <c r="Y267" s="149"/>
    </row>
    <row r="268" spans="24:25" x14ac:dyDescent="0.25">
      <c r="X268" s="149"/>
      <c r="Y268" s="149"/>
    </row>
    <row r="269" spans="24:25" x14ac:dyDescent="0.25">
      <c r="X269" s="149"/>
      <c r="Y269" s="149"/>
    </row>
    <row r="270" spans="24:25" x14ac:dyDescent="0.25">
      <c r="X270" s="149"/>
      <c r="Y270" s="149"/>
    </row>
    <row r="271" spans="24:25" x14ac:dyDescent="0.25">
      <c r="X271" s="149"/>
      <c r="Y271" s="149"/>
    </row>
    <row r="272" spans="24:25" x14ac:dyDescent="0.25">
      <c r="X272" s="149"/>
      <c r="Y272" s="149"/>
    </row>
    <row r="273" spans="24:25" x14ac:dyDescent="0.25">
      <c r="X273" s="149"/>
      <c r="Y273" s="149"/>
    </row>
    <row r="274" spans="24:25" x14ac:dyDescent="0.25">
      <c r="X274" s="149"/>
      <c r="Y274" s="149"/>
    </row>
    <row r="275" spans="24:25" x14ac:dyDescent="0.25">
      <c r="X275" s="149"/>
      <c r="Y275" s="149"/>
    </row>
    <row r="276" spans="24:25" x14ac:dyDescent="0.25">
      <c r="X276" s="149"/>
      <c r="Y276" s="149"/>
    </row>
    <row r="277" spans="24:25" x14ac:dyDescent="0.25">
      <c r="X277" s="149"/>
      <c r="Y277" s="149"/>
    </row>
    <row r="278" spans="24:25" x14ac:dyDescent="0.25">
      <c r="X278" s="149"/>
      <c r="Y278" s="149"/>
    </row>
    <row r="279" spans="24:25" x14ac:dyDescent="0.25">
      <c r="X279" s="149"/>
      <c r="Y279" s="149"/>
    </row>
    <row r="280" spans="24:25" x14ac:dyDescent="0.25">
      <c r="X280" s="149"/>
      <c r="Y280" s="149"/>
    </row>
    <row r="281" spans="24:25" x14ac:dyDescent="0.25">
      <c r="X281" s="149"/>
      <c r="Y281" s="149"/>
    </row>
    <row r="282" spans="24:25" x14ac:dyDescent="0.25">
      <c r="X282" s="149"/>
      <c r="Y282" s="149"/>
    </row>
    <row r="283" spans="24:25" x14ac:dyDescent="0.25">
      <c r="X283" s="149"/>
      <c r="Y283" s="149"/>
    </row>
    <row r="284" spans="24:25" x14ac:dyDescent="0.25">
      <c r="X284" s="149"/>
      <c r="Y284" s="149"/>
    </row>
    <row r="285" spans="24:25" x14ac:dyDescent="0.25">
      <c r="X285" s="149"/>
      <c r="Y285" s="149"/>
    </row>
    <row r="286" spans="24:25" x14ac:dyDescent="0.25">
      <c r="X286" s="149"/>
      <c r="Y286" s="149"/>
    </row>
    <row r="287" spans="24:25" x14ac:dyDescent="0.25">
      <c r="X287" s="149"/>
      <c r="Y287" s="149"/>
    </row>
    <row r="288" spans="24:25" x14ac:dyDescent="0.25">
      <c r="X288" s="149"/>
      <c r="Y288" s="149"/>
    </row>
    <row r="289" spans="24:25" x14ac:dyDescent="0.25">
      <c r="X289" s="149"/>
      <c r="Y289" s="149"/>
    </row>
    <row r="290" spans="24:25" x14ac:dyDescent="0.25">
      <c r="X290" s="149"/>
      <c r="Y290" s="149"/>
    </row>
    <row r="291" spans="24:25" x14ac:dyDescent="0.25">
      <c r="X291" s="149"/>
      <c r="Y291" s="149"/>
    </row>
    <row r="292" spans="24:25" x14ac:dyDescent="0.25">
      <c r="X292" s="149"/>
      <c r="Y292" s="149"/>
    </row>
    <row r="293" spans="24:25" x14ac:dyDescent="0.25">
      <c r="X293" s="149"/>
      <c r="Y293" s="149"/>
    </row>
    <row r="294" spans="24:25" x14ac:dyDescent="0.25">
      <c r="X294" s="149"/>
      <c r="Y294" s="149"/>
    </row>
    <row r="295" spans="24:25" x14ac:dyDescent="0.25">
      <c r="X295" s="149"/>
      <c r="Y295" s="149"/>
    </row>
    <row r="296" spans="24:25" x14ac:dyDescent="0.25">
      <c r="X296" s="149"/>
      <c r="Y296" s="149"/>
    </row>
    <row r="297" spans="24:25" x14ac:dyDescent="0.25">
      <c r="X297" s="149"/>
      <c r="Y297" s="149"/>
    </row>
    <row r="298" spans="24:25" x14ac:dyDescent="0.25">
      <c r="X298" s="149"/>
      <c r="Y298" s="149"/>
    </row>
    <row r="299" spans="24:25" x14ac:dyDescent="0.25">
      <c r="X299" s="149"/>
      <c r="Y299" s="149"/>
    </row>
    <row r="300" spans="24:25" x14ac:dyDescent="0.25">
      <c r="X300" s="149"/>
      <c r="Y300" s="149"/>
    </row>
    <row r="301" spans="24:25" x14ac:dyDescent="0.25">
      <c r="X301" s="149"/>
      <c r="Y301" s="149"/>
    </row>
    <row r="302" spans="24:25" x14ac:dyDescent="0.25">
      <c r="X302" s="149"/>
      <c r="Y302" s="149"/>
    </row>
    <row r="303" spans="24:25" x14ac:dyDescent="0.25">
      <c r="X303" s="149"/>
      <c r="Y303" s="149"/>
    </row>
    <row r="304" spans="24:25" x14ac:dyDescent="0.25">
      <c r="X304" s="149"/>
      <c r="Y304" s="149"/>
    </row>
    <row r="305" spans="24:25" x14ac:dyDescent="0.25">
      <c r="X305" s="149"/>
      <c r="Y305" s="149"/>
    </row>
    <row r="306" spans="24:25" x14ac:dyDescent="0.25">
      <c r="X306" s="149"/>
      <c r="Y306" s="149"/>
    </row>
    <row r="307" spans="24:25" x14ac:dyDescent="0.25">
      <c r="X307" s="149"/>
      <c r="Y307" s="149"/>
    </row>
    <row r="308" spans="24:25" x14ac:dyDescent="0.25">
      <c r="X308" s="149"/>
      <c r="Y308" s="149"/>
    </row>
    <row r="309" spans="24:25" x14ac:dyDescent="0.25">
      <c r="X309" s="149"/>
      <c r="Y309" s="149"/>
    </row>
    <row r="310" spans="24:25" x14ac:dyDescent="0.25">
      <c r="X310" s="149"/>
      <c r="Y310" s="149"/>
    </row>
    <row r="311" spans="24:25" x14ac:dyDescent="0.25">
      <c r="X311" s="149"/>
      <c r="Y311" s="149"/>
    </row>
    <row r="312" spans="24:25" x14ac:dyDescent="0.25">
      <c r="X312" s="149"/>
      <c r="Y312" s="149"/>
    </row>
    <row r="313" spans="24:25" x14ac:dyDescent="0.25">
      <c r="X313" s="149"/>
      <c r="Y313" s="149"/>
    </row>
    <row r="314" spans="24:25" x14ac:dyDescent="0.25">
      <c r="X314" s="149"/>
      <c r="Y314" s="149"/>
    </row>
    <row r="315" spans="24:25" x14ac:dyDescent="0.25">
      <c r="X315" s="149"/>
      <c r="Y315" s="149"/>
    </row>
    <row r="316" spans="24:25" x14ac:dyDescent="0.25">
      <c r="X316" s="149"/>
      <c r="Y316" s="149"/>
    </row>
    <row r="317" spans="24:25" x14ac:dyDescent="0.25">
      <c r="X317" s="149"/>
      <c r="Y317" s="149"/>
    </row>
    <row r="318" spans="24:25" x14ac:dyDescent="0.25">
      <c r="X318" s="149"/>
      <c r="Y318" s="149"/>
    </row>
    <row r="319" spans="24:25" x14ac:dyDescent="0.25">
      <c r="X319" s="149"/>
      <c r="Y319" s="149"/>
    </row>
    <row r="320" spans="24:25" x14ac:dyDescent="0.25">
      <c r="X320" s="149"/>
      <c r="Y320" s="149"/>
    </row>
    <row r="321" spans="24:25" x14ac:dyDescent="0.25">
      <c r="X321" s="149"/>
      <c r="Y321" s="149"/>
    </row>
    <row r="322" spans="24:25" x14ac:dyDescent="0.25">
      <c r="X322" s="149"/>
      <c r="Y322" s="149"/>
    </row>
    <row r="323" spans="24:25" x14ac:dyDescent="0.25">
      <c r="X323" s="149"/>
      <c r="Y323" s="149"/>
    </row>
    <row r="324" spans="24:25" x14ac:dyDescent="0.25">
      <c r="X324" s="149"/>
      <c r="Y324" s="149"/>
    </row>
    <row r="325" spans="24:25" x14ac:dyDescent="0.25">
      <c r="X325" s="149"/>
      <c r="Y325" s="149"/>
    </row>
    <row r="326" spans="24:25" x14ac:dyDescent="0.25">
      <c r="X326" s="149"/>
      <c r="Y326" s="149"/>
    </row>
    <row r="327" spans="24:25" x14ac:dyDescent="0.25">
      <c r="X327" s="149"/>
      <c r="Y327" s="149"/>
    </row>
    <row r="328" spans="24:25" x14ac:dyDescent="0.25">
      <c r="X328" s="149"/>
      <c r="Y328" s="149"/>
    </row>
    <row r="329" spans="24:25" x14ac:dyDescent="0.25">
      <c r="X329" s="149"/>
      <c r="Y329" s="149"/>
    </row>
    <row r="330" spans="24:25" x14ac:dyDescent="0.25">
      <c r="X330" s="149"/>
      <c r="Y330" s="149"/>
    </row>
    <row r="331" spans="24:25" x14ac:dyDescent="0.25">
      <c r="X331" s="149"/>
      <c r="Y331" s="149"/>
    </row>
    <row r="332" spans="24:25" x14ac:dyDescent="0.25">
      <c r="X332" s="149"/>
      <c r="Y332" s="149"/>
    </row>
    <row r="333" spans="24:25" x14ac:dyDescent="0.25">
      <c r="X333" s="149"/>
      <c r="Y333" s="149"/>
    </row>
    <row r="334" spans="24:25" x14ac:dyDescent="0.25">
      <c r="X334" s="149"/>
      <c r="Y334" s="149"/>
    </row>
    <row r="335" spans="24:25" x14ac:dyDescent="0.25">
      <c r="X335" s="149"/>
      <c r="Y335" s="149"/>
    </row>
    <row r="336" spans="24:25" x14ac:dyDescent="0.25">
      <c r="X336" s="149"/>
      <c r="Y336" s="149"/>
    </row>
    <row r="337" spans="24:25" x14ac:dyDescent="0.25">
      <c r="X337" s="149"/>
      <c r="Y337" s="149"/>
    </row>
    <row r="338" spans="24:25" x14ac:dyDescent="0.25">
      <c r="X338" s="149"/>
      <c r="Y338" s="149"/>
    </row>
    <row r="339" spans="24:25" x14ac:dyDescent="0.25">
      <c r="X339" s="149"/>
      <c r="Y339" s="149"/>
    </row>
    <row r="340" spans="24:25" x14ac:dyDescent="0.25">
      <c r="X340" s="149"/>
      <c r="Y340" s="149"/>
    </row>
    <row r="341" spans="24:25" x14ac:dyDescent="0.25">
      <c r="X341" s="149"/>
      <c r="Y341" s="149"/>
    </row>
    <row r="342" spans="24:25" x14ac:dyDescent="0.25">
      <c r="X342" s="149"/>
      <c r="Y342" s="149"/>
    </row>
    <row r="343" spans="24:25" x14ac:dyDescent="0.25">
      <c r="X343" s="149"/>
      <c r="Y343" s="149"/>
    </row>
    <row r="344" spans="24:25" x14ac:dyDescent="0.25">
      <c r="X344" s="149"/>
      <c r="Y344" s="149"/>
    </row>
    <row r="345" spans="24:25" x14ac:dyDescent="0.25">
      <c r="X345" s="149"/>
      <c r="Y345" s="149"/>
    </row>
    <row r="346" spans="24:25" x14ac:dyDescent="0.25">
      <c r="X346" s="149"/>
      <c r="Y346" s="149"/>
    </row>
    <row r="347" spans="24:25" x14ac:dyDescent="0.25">
      <c r="X347" s="149"/>
      <c r="Y347" s="149"/>
    </row>
    <row r="348" spans="24:25" x14ac:dyDescent="0.25">
      <c r="X348" s="149"/>
      <c r="Y348" s="149"/>
    </row>
    <row r="349" spans="24:25" x14ac:dyDescent="0.25">
      <c r="X349" s="149"/>
      <c r="Y349" s="149"/>
    </row>
    <row r="350" spans="24:25" x14ac:dyDescent="0.25">
      <c r="X350" s="149"/>
      <c r="Y350" s="149"/>
    </row>
    <row r="351" spans="24:25" x14ac:dyDescent="0.25">
      <c r="X351" s="149"/>
      <c r="Y351" s="149"/>
    </row>
    <row r="352" spans="24:25" x14ac:dyDescent="0.25">
      <c r="X352" s="149"/>
      <c r="Y352" s="149"/>
    </row>
    <row r="353" spans="24:25" x14ac:dyDescent="0.25">
      <c r="X353" s="149"/>
      <c r="Y353" s="149"/>
    </row>
    <row r="354" spans="24:25" x14ac:dyDescent="0.25">
      <c r="X354" s="149"/>
      <c r="Y354" s="149"/>
    </row>
    <row r="355" spans="24:25" x14ac:dyDescent="0.25">
      <c r="X355" s="149"/>
      <c r="Y355" s="149"/>
    </row>
    <row r="356" spans="24:25" x14ac:dyDescent="0.25">
      <c r="X356" s="149"/>
      <c r="Y356" s="149"/>
    </row>
    <row r="357" spans="24:25" x14ac:dyDescent="0.25">
      <c r="X357" s="149"/>
      <c r="Y357" s="149"/>
    </row>
    <row r="358" spans="24:25" x14ac:dyDescent="0.25">
      <c r="X358" s="149"/>
      <c r="Y358" s="149"/>
    </row>
    <row r="359" spans="24:25" x14ac:dyDescent="0.25">
      <c r="X359" s="149"/>
      <c r="Y359" s="149"/>
    </row>
    <row r="360" spans="24:25" x14ac:dyDescent="0.25">
      <c r="X360" s="149"/>
      <c r="Y360" s="149"/>
    </row>
    <row r="361" spans="24:25" x14ac:dyDescent="0.25">
      <c r="X361" s="149"/>
      <c r="Y361" s="149"/>
    </row>
    <row r="362" spans="24:25" x14ac:dyDescent="0.25">
      <c r="X362" s="149"/>
      <c r="Y362" s="149"/>
    </row>
    <row r="363" spans="24:25" x14ac:dyDescent="0.25">
      <c r="X363" s="149"/>
      <c r="Y363" s="149"/>
    </row>
    <row r="364" spans="24:25" x14ac:dyDescent="0.25">
      <c r="X364" s="149"/>
      <c r="Y364" s="149"/>
    </row>
    <row r="365" spans="24:25" x14ac:dyDescent="0.25">
      <c r="X365" s="149"/>
      <c r="Y365" s="149"/>
    </row>
    <row r="366" spans="24:25" x14ac:dyDescent="0.25">
      <c r="X366" s="149"/>
      <c r="Y366" s="149"/>
    </row>
    <row r="367" spans="24:25" x14ac:dyDescent="0.25">
      <c r="X367" s="149"/>
      <c r="Y367" s="149"/>
    </row>
    <row r="368" spans="24:25" x14ac:dyDescent="0.25">
      <c r="X368" s="149"/>
      <c r="Y368" s="149"/>
    </row>
    <row r="369" spans="24:25" x14ac:dyDescent="0.25">
      <c r="X369" s="149"/>
      <c r="Y369" s="149"/>
    </row>
    <row r="370" spans="24:25" x14ac:dyDescent="0.25">
      <c r="X370" s="149"/>
      <c r="Y370" s="149"/>
    </row>
    <row r="371" spans="24:25" x14ac:dyDescent="0.25">
      <c r="X371" s="149"/>
      <c r="Y371" s="149"/>
    </row>
    <row r="372" spans="24:25" x14ac:dyDescent="0.25">
      <c r="X372" s="149"/>
      <c r="Y372" s="149"/>
    </row>
    <row r="373" spans="24:25" x14ac:dyDescent="0.25">
      <c r="X373" s="149"/>
      <c r="Y373" s="149"/>
    </row>
    <row r="374" spans="24:25" x14ac:dyDescent="0.25">
      <c r="X374" s="149"/>
      <c r="Y374" s="149"/>
    </row>
    <row r="375" spans="24:25" x14ac:dyDescent="0.25">
      <c r="X375" s="149"/>
      <c r="Y375" s="149"/>
    </row>
    <row r="376" spans="24:25" x14ac:dyDescent="0.25">
      <c r="X376" s="149"/>
      <c r="Y376" s="149"/>
    </row>
    <row r="377" spans="24:25" x14ac:dyDescent="0.25">
      <c r="X377" s="149"/>
      <c r="Y377" s="149"/>
    </row>
    <row r="378" spans="24:25" x14ac:dyDescent="0.25">
      <c r="X378" s="149"/>
      <c r="Y378" s="149"/>
    </row>
    <row r="379" spans="24:25" x14ac:dyDescent="0.25">
      <c r="X379" s="149"/>
      <c r="Y379" s="149"/>
    </row>
    <row r="380" spans="24:25" x14ac:dyDescent="0.25">
      <c r="X380" s="149"/>
      <c r="Y380" s="149"/>
    </row>
    <row r="381" spans="24:25" x14ac:dyDescent="0.25">
      <c r="X381" s="149"/>
      <c r="Y381" s="149"/>
    </row>
    <row r="382" spans="24:25" x14ac:dyDescent="0.25">
      <c r="X382" s="149"/>
      <c r="Y382" s="149"/>
    </row>
    <row r="383" spans="24:25" x14ac:dyDescent="0.25">
      <c r="X383" s="149"/>
      <c r="Y383" s="149"/>
    </row>
    <row r="384" spans="24:25" x14ac:dyDescent="0.25">
      <c r="X384" s="149"/>
      <c r="Y384" s="149"/>
    </row>
    <row r="385" spans="24:25" x14ac:dyDescent="0.25">
      <c r="X385" s="149"/>
      <c r="Y385" s="149"/>
    </row>
    <row r="386" spans="24:25" x14ac:dyDescent="0.25">
      <c r="X386" s="149"/>
      <c r="Y386" s="149"/>
    </row>
    <row r="387" spans="24:25" x14ac:dyDescent="0.25">
      <c r="X387" s="149"/>
      <c r="Y387" s="149"/>
    </row>
    <row r="388" spans="24:25" x14ac:dyDescent="0.25">
      <c r="X388" s="149"/>
      <c r="Y388" s="149"/>
    </row>
    <row r="389" spans="24:25" x14ac:dyDescent="0.25">
      <c r="X389" s="149"/>
      <c r="Y389" s="149"/>
    </row>
    <row r="390" spans="24:25" x14ac:dyDescent="0.25">
      <c r="X390" s="149"/>
      <c r="Y390" s="149"/>
    </row>
    <row r="391" spans="24:25" x14ac:dyDescent="0.25">
      <c r="X391" s="149"/>
      <c r="Y391" s="149"/>
    </row>
    <row r="392" spans="24:25" x14ac:dyDescent="0.25">
      <c r="X392" s="149"/>
      <c r="Y392" s="149"/>
    </row>
    <row r="393" spans="24:25" x14ac:dyDescent="0.25">
      <c r="X393" s="149"/>
      <c r="Y393" s="149"/>
    </row>
    <row r="394" spans="24:25" x14ac:dyDescent="0.25">
      <c r="X394" s="149"/>
      <c r="Y394" s="149"/>
    </row>
    <row r="395" spans="24:25" x14ac:dyDescent="0.25">
      <c r="X395" s="149"/>
      <c r="Y395" s="149"/>
    </row>
    <row r="396" spans="24:25" x14ac:dyDescent="0.25">
      <c r="X396" s="149"/>
      <c r="Y396" s="149"/>
    </row>
    <row r="397" spans="24:25" x14ac:dyDescent="0.25">
      <c r="X397" s="149"/>
      <c r="Y397" s="149"/>
    </row>
    <row r="398" spans="24:25" x14ac:dyDescent="0.25">
      <c r="X398" s="149"/>
      <c r="Y398" s="149"/>
    </row>
    <row r="399" spans="24:25" x14ac:dyDescent="0.25">
      <c r="X399" s="149"/>
      <c r="Y399" s="149"/>
    </row>
    <row r="400" spans="24:25" x14ac:dyDescent="0.25">
      <c r="X400" s="149"/>
      <c r="Y400" s="149"/>
    </row>
    <row r="401" spans="24:25" x14ac:dyDescent="0.25">
      <c r="X401" s="149"/>
      <c r="Y401" s="149"/>
    </row>
    <row r="402" spans="24:25" x14ac:dyDescent="0.25">
      <c r="X402" s="149"/>
      <c r="Y402" s="149"/>
    </row>
    <row r="403" spans="24:25" x14ac:dyDescent="0.25">
      <c r="X403" s="149"/>
      <c r="Y403" s="149"/>
    </row>
    <row r="404" spans="24:25" x14ac:dyDescent="0.25">
      <c r="X404" s="149"/>
      <c r="Y404" s="149"/>
    </row>
    <row r="405" spans="24:25" x14ac:dyDescent="0.25">
      <c r="X405" s="149"/>
      <c r="Y405" s="149"/>
    </row>
    <row r="406" spans="24:25" x14ac:dyDescent="0.25">
      <c r="X406" s="149"/>
      <c r="Y406" s="149"/>
    </row>
    <row r="407" spans="24:25" x14ac:dyDescent="0.25">
      <c r="X407" s="149"/>
      <c r="Y407" s="149"/>
    </row>
    <row r="408" spans="24:25" x14ac:dyDescent="0.25">
      <c r="X408" s="149"/>
      <c r="Y408" s="149"/>
    </row>
    <row r="409" spans="24:25" x14ac:dyDescent="0.25">
      <c r="X409" s="149"/>
      <c r="Y409" s="149"/>
    </row>
    <row r="410" spans="24:25" x14ac:dyDescent="0.25">
      <c r="X410" s="149"/>
      <c r="Y410" s="149"/>
    </row>
    <row r="411" spans="24:25" x14ac:dyDescent="0.25">
      <c r="X411" s="149"/>
      <c r="Y411" s="149"/>
    </row>
    <row r="412" spans="24:25" x14ac:dyDescent="0.25">
      <c r="X412" s="149"/>
      <c r="Y412" s="149"/>
    </row>
    <row r="413" spans="24:25" x14ac:dyDescent="0.25">
      <c r="X413" s="149"/>
      <c r="Y413" s="149"/>
    </row>
    <row r="414" spans="24:25" x14ac:dyDescent="0.25">
      <c r="X414" s="149"/>
      <c r="Y414" s="149"/>
    </row>
    <row r="415" spans="24:25" x14ac:dyDescent="0.25">
      <c r="X415" s="149"/>
      <c r="Y415" s="149"/>
    </row>
    <row r="416" spans="24:25" x14ac:dyDescent="0.25">
      <c r="X416" s="149"/>
      <c r="Y416" s="149"/>
    </row>
    <row r="417" spans="24:25" x14ac:dyDescent="0.25">
      <c r="X417" s="149"/>
      <c r="Y417" s="149"/>
    </row>
    <row r="418" spans="24:25" x14ac:dyDescent="0.25">
      <c r="X418" s="149"/>
      <c r="Y418" s="149"/>
    </row>
    <row r="419" spans="24:25" x14ac:dyDescent="0.25">
      <c r="X419" s="149"/>
      <c r="Y419" s="149"/>
    </row>
    <row r="420" spans="24:25" x14ac:dyDescent="0.25">
      <c r="X420" s="149"/>
      <c r="Y420" s="149"/>
    </row>
    <row r="421" spans="24:25" x14ac:dyDescent="0.25">
      <c r="X421" s="149"/>
      <c r="Y421" s="149"/>
    </row>
    <row r="422" spans="24:25" x14ac:dyDescent="0.25">
      <c r="X422" s="149"/>
      <c r="Y422" s="149"/>
    </row>
    <row r="423" spans="24:25" x14ac:dyDescent="0.25">
      <c r="X423" s="149"/>
      <c r="Y423" s="149"/>
    </row>
    <row r="424" spans="24:25" x14ac:dyDescent="0.25">
      <c r="X424" s="149"/>
      <c r="Y424" s="149"/>
    </row>
    <row r="425" spans="24:25" x14ac:dyDescent="0.25">
      <c r="X425" s="149"/>
      <c r="Y425" s="149"/>
    </row>
    <row r="426" spans="24:25" x14ac:dyDescent="0.25">
      <c r="X426" s="149"/>
      <c r="Y426" s="149"/>
    </row>
    <row r="427" spans="24:25" x14ac:dyDescent="0.25">
      <c r="X427" s="149"/>
      <c r="Y427" s="149"/>
    </row>
    <row r="428" spans="24:25" x14ac:dyDescent="0.25">
      <c r="X428" s="149"/>
      <c r="Y428" s="149"/>
    </row>
    <row r="429" spans="24:25" x14ac:dyDescent="0.25">
      <c r="X429" s="149"/>
      <c r="Y429" s="149"/>
    </row>
    <row r="430" spans="24:25" x14ac:dyDescent="0.25">
      <c r="X430" s="149"/>
      <c r="Y430" s="149"/>
    </row>
    <row r="431" spans="24:25" x14ac:dyDescent="0.25">
      <c r="X431" s="149"/>
      <c r="Y431" s="149"/>
    </row>
    <row r="432" spans="24:25" x14ac:dyDescent="0.25">
      <c r="X432" s="149"/>
      <c r="Y432" s="149"/>
    </row>
    <row r="433" spans="24:25" x14ac:dyDescent="0.25">
      <c r="X433" s="149"/>
      <c r="Y433" s="149"/>
    </row>
    <row r="434" spans="24:25" x14ac:dyDescent="0.25">
      <c r="X434" s="149"/>
      <c r="Y434" s="149"/>
    </row>
    <row r="435" spans="24:25" x14ac:dyDescent="0.25">
      <c r="X435" s="149"/>
      <c r="Y435" s="149"/>
    </row>
    <row r="436" spans="24:25" x14ac:dyDescent="0.25">
      <c r="X436" s="149"/>
      <c r="Y436" s="149"/>
    </row>
    <row r="437" spans="24:25" x14ac:dyDescent="0.25">
      <c r="X437" s="149"/>
      <c r="Y437" s="149"/>
    </row>
    <row r="438" spans="24:25" x14ac:dyDescent="0.25">
      <c r="X438" s="149"/>
      <c r="Y438" s="149"/>
    </row>
    <row r="439" spans="24:25" x14ac:dyDescent="0.25">
      <c r="X439" s="149"/>
      <c r="Y439" s="149"/>
    </row>
    <row r="440" spans="24:25" x14ac:dyDescent="0.25">
      <c r="X440" s="149"/>
      <c r="Y440" s="149"/>
    </row>
    <row r="441" spans="24:25" x14ac:dyDescent="0.25">
      <c r="X441" s="149"/>
      <c r="Y441" s="149"/>
    </row>
    <row r="442" spans="24:25" x14ac:dyDescent="0.25">
      <c r="X442" s="149"/>
      <c r="Y442" s="149"/>
    </row>
    <row r="443" spans="24:25" x14ac:dyDescent="0.25">
      <c r="X443" s="149"/>
      <c r="Y443" s="149"/>
    </row>
    <row r="444" spans="24:25" x14ac:dyDescent="0.25">
      <c r="X444" s="149"/>
      <c r="Y444" s="149"/>
    </row>
    <row r="445" spans="24:25" x14ac:dyDescent="0.25">
      <c r="X445" s="149"/>
      <c r="Y445" s="149"/>
    </row>
    <row r="446" spans="24:25" x14ac:dyDescent="0.25">
      <c r="X446" s="149"/>
      <c r="Y446" s="149"/>
    </row>
    <row r="447" spans="24:25" x14ac:dyDescent="0.25">
      <c r="X447" s="149"/>
      <c r="Y447" s="149"/>
    </row>
    <row r="448" spans="24:25" x14ac:dyDescent="0.25">
      <c r="X448" s="149"/>
      <c r="Y448" s="149"/>
    </row>
    <row r="449" spans="24:25" x14ac:dyDescent="0.25">
      <c r="X449" s="149"/>
      <c r="Y449" s="149"/>
    </row>
    <row r="450" spans="24:25" x14ac:dyDescent="0.25">
      <c r="X450" s="149"/>
      <c r="Y450" s="149"/>
    </row>
    <row r="451" spans="24:25" x14ac:dyDescent="0.25">
      <c r="X451" s="149"/>
      <c r="Y451" s="149"/>
    </row>
    <row r="452" spans="24:25" x14ac:dyDescent="0.25">
      <c r="X452" s="149"/>
      <c r="Y452" s="149"/>
    </row>
    <row r="453" spans="24:25" x14ac:dyDescent="0.25">
      <c r="X453" s="149"/>
      <c r="Y453" s="149"/>
    </row>
    <row r="454" spans="24:25" x14ac:dyDescent="0.25">
      <c r="X454" s="149"/>
      <c r="Y454" s="149"/>
    </row>
    <row r="455" spans="24:25" x14ac:dyDescent="0.25">
      <c r="X455" s="149"/>
      <c r="Y455" s="149"/>
    </row>
    <row r="456" spans="24:25" x14ac:dyDescent="0.25">
      <c r="X456" s="149"/>
      <c r="Y456" s="149"/>
    </row>
    <row r="457" spans="24:25" x14ac:dyDescent="0.25">
      <c r="X457" s="149"/>
      <c r="Y457" s="149"/>
    </row>
    <row r="458" spans="24:25" x14ac:dyDescent="0.25">
      <c r="X458" s="149"/>
      <c r="Y458" s="149"/>
    </row>
    <row r="459" spans="24:25" x14ac:dyDescent="0.25">
      <c r="X459" s="149"/>
      <c r="Y459" s="149"/>
    </row>
    <row r="460" spans="24:25" x14ac:dyDescent="0.25">
      <c r="X460" s="149"/>
      <c r="Y460" s="149"/>
    </row>
    <row r="461" spans="24:25" x14ac:dyDescent="0.25">
      <c r="X461" s="149"/>
      <c r="Y461" s="149"/>
    </row>
    <row r="462" spans="24:25" x14ac:dyDescent="0.25">
      <c r="X462" s="149"/>
      <c r="Y462" s="149"/>
    </row>
    <row r="463" spans="24:25" x14ac:dyDescent="0.25">
      <c r="X463" s="149"/>
      <c r="Y463" s="149"/>
    </row>
    <row r="464" spans="24:25" x14ac:dyDescent="0.25">
      <c r="X464" s="149"/>
      <c r="Y464" s="149"/>
    </row>
    <row r="465" spans="24:25" x14ac:dyDescent="0.25">
      <c r="X465" s="149"/>
      <c r="Y465" s="149"/>
    </row>
    <row r="466" spans="24:25" x14ac:dyDescent="0.25">
      <c r="X466" s="149"/>
      <c r="Y466" s="149"/>
    </row>
    <row r="467" spans="24:25" x14ac:dyDescent="0.25">
      <c r="X467" s="149"/>
      <c r="Y467" s="149"/>
    </row>
    <row r="468" spans="24:25" x14ac:dyDescent="0.25">
      <c r="X468" s="149"/>
      <c r="Y468" s="149"/>
    </row>
    <row r="469" spans="24:25" x14ac:dyDescent="0.25">
      <c r="X469" s="149"/>
      <c r="Y469" s="149"/>
    </row>
    <row r="470" spans="24:25" x14ac:dyDescent="0.25">
      <c r="X470" s="149"/>
      <c r="Y470" s="149"/>
    </row>
    <row r="471" spans="24:25" x14ac:dyDescent="0.25">
      <c r="X471" s="149"/>
      <c r="Y471" s="149"/>
    </row>
    <row r="472" spans="24:25" x14ac:dyDescent="0.25">
      <c r="X472" s="149"/>
      <c r="Y472" s="149"/>
    </row>
    <row r="473" spans="24:25" x14ac:dyDescent="0.25">
      <c r="X473" s="149"/>
      <c r="Y473" s="149"/>
    </row>
    <row r="474" spans="24:25" x14ac:dyDescent="0.25">
      <c r="X474" s="149"/>
      <c r="Y474" s="149"/>
    </row>
    <row r="475" spans="24:25" x14ac:dyDescent="0.25">
      <c r="X475" s="149"/>
      <c r="Y475" s="149"/>
    </row>
    <row r="476" spans="24:25" x14ac:dyDescent="0.25">
      <c r="X476" s="149"/>
      <c r="Y476" s="149"/>
    </row>
    <row r="477" spans="24:25" x14ac:dyDescent="0.25">
      <c r="X477" s="149"/>
      <c r="Y477" s="149"/>
    </row>
    <row r="478" spans="24:25" x14ac:dyDescent="0.25">
      <c r="X478" s="149"/>
      <c r="Y478" s="149"/>
    </row>
    <row r="479" spans="24:25" x14ac:dyDescent="0.25">
      <c r="X479" s="149"/>
      <c r="Y479" s="149"/>
    </row>
    <row r="480" spans="24:25" x14ac:dyDescent="0.25">
      <c r="X480" s="149"/>
      <c r="Y480" s="149"/>
    </row>
  </sheetData>
  <mergeCells count="130">
    <mergeCell ref="A18:A21"/>
    <mergeCell ref="A29:A32"/>
    <mergeCell ref="A34:B34"/>
    <mergeCell ref="A36:B37"/>
    <mergeCell ref="C36:D36"/>
    <mergeCell ref="E36:G36"/>
    <mergeCell ref="A6:J6"/>
    <mergeCell ref="A7:J7"/>
    <mergeCell ref="A10:B11"/>
    <mergeCell ref="C10:D10"/>
    <mergeCell ref="E10:G10"/>
    <mergeCell ref="H10:H11"/>
    <mergeCell ref="I10:I11"/>
    <mergeCell ref="J10:J11"/>
    <mergeCell ref="A45:B45"/>
    <mergeCell ref="A46:B46"/>
    <mergeCell ref="A47:B47"/>
    <mergeCell ref="A48:B48"/>
    <mergeCell ref="A49:B49"/>
    <mergeCell ref="A51:B52"/>
    <mergeCell ref="H36:H37"/>
    <mergeCell ref="I36:I37"/>
    <mergeCell ref="J36:J37"/>
    <mergeCell ref="A40:B40"/>
    <mergeCell ref="A41:B41"/>
    <mergeCell ref="A43:B43"/>
    <mergeCell ref="A55:B56"/>
    <mergeCell ref="C55:D55"/>
    <mergeCell ref="E55:G55"/>
    <mergeCell ref="H55:H56"/>
    <mergeCell ref="I55:I56"/>
    <mergeCell ref="J55:J56"/>
    <mergeCell ref="C51:D51"/>
    <mergeCell ref="E51:G51"/>
    <mergeCell ref="H51:H52"/>
    <mergeCell ref="I51:I52"/>
    <mergeCell ref="J51:J52"/>
    <mergeCell ref="A53:B53"/>
    <mergeCell ref="O88:O90"/>
    <mergeCell ref="P88:P90"/>
    <mergeCell ref="Q88:Q90"/>
    <mergeCell ref="E89:H89"/>
    <mergeCell ref="I89:L89"/>
    <mergeCell ref="A93:B93"/>
    <mergeCell ref="P65:P67"/>
    <mergeCell ref="Q65:Q67"/>
    <mergeCell ref="E66:H66"/>
    <mergeCell ref="I66:L66"/>
    <mergeCell ref="A85:B85"/>
    <mergeCell ref="A88:B90"/>
    <mergeCell ref="C88:D89"/>
    <mergeCell ref="E88:L88"/>
    <mergeCell ref="M88:M90"/>
    <mergeCell ref="N88:N90"/>
    <mergeCell ref="A65:B67"/>
    <mergeCell ref="C65:D66"/>
    <mergeCell ref="E65:L65"/>
    <mergeCell ref="M65:M67"/>
    <mergeCell ref="N65:N67"/>
    <mergeCell ref="O65:O67"/>
    <mergeCell ref="A103:D103"/>
    <mergeCell ref="A104:B104"/>
    <mergeCell ref="A105:B105"/>
    <mergeCell ref="A106:B106"/>
    <mergeCell ref="A107:A108"/>
    <mergeCell ref="A109:B109"/>
    <mergeCell ref="C109:D109"/>
    <mergeCell ref="A94:D94"/>
    <mergeCell ref="A95:B95"/>
    <mergeCell ref="A96:A97"/>
    <mergeCell ref="A98:A99"/>
    <mergeCell ref="A100:A101"/>
    <mergeCell ref="A102:B102"/>
    <mergeCell ref="J114:J115"/>
    <mergeCell ref="K114:K115"/>
    <mergeCell ref="A116:A118"/>
    <mergeCell ref="A121:B121"/>
    <mergeCell ref="A123:A125"/>
    <mergeCell ref="A110:B110"/>
    <mergeCell ref="A111:B111"/>
    <mergeCell ref="A112:B112"/>
    <mergeCell ref="A114:B115"/>
    <mergeCell ref="C114:E114"/>
    <mergeCell ref="F114:H114"/>
    <mergeCell ref="A126:A128"/>
    <mergeCell ref="A131:A133"/>
    <mergeCell ref="A135:A137"/>
    <mergeCell ref="A139:B139"/>
    <mergeCell ref="A147:F147"/>
    <mergeCell ref="C148:D149"/>
    <mergeCell ref="E148:F149"/>
    <mergeCell ref="A149:B149"/>
    <mergeCell ref="I114:I115"/>
    <mergeCell ref="A160:A161"/>
    <mergeCell ref="A162:B162"/>
    <mergeCell ref="A163:B163"/>
    <mergeCell ref="A165:B166"/>
    <mergeCell ref="C165:C166"/>
    <mergeCell ref="D165:I165"/>
    <mergeCell ref="A151:B151"/>
    <mergeCell ref="A152:B152"/>
    <mergeCell ref="A153:B153"/>
    <mergeCell ref="A155:B156"/>
    <mergeCell ref="C155:C156"/>
    <mergeCell ref="A157:B157"/>
    <mergeCell ref="L171:L172"/>
    <mergeCell ref="A173:B173"/>
    <mergeCell ref="A174:B174"/>
    <mergeCell ref="A175:B175"/>
    <mergeCell ref="A177:B177"/>
    <mergeCell ref="A178:A180"/>
    <mergeCell ref="J165:J166"/>
    <mergeCell ref="A167:B167"/>
    <mergeCell ref="A168:B168"/>
    <mergeCell ref="A169:B169"/>
    <mergeCell ref="A171:B172"/>
    <mergeCell ref="C171:C172"/>
    <mergeCell ref="D171:K171"/>
    <mergeCell ref="A200:B200"/>
    <mergeCell ref="A201:B201"/>
    <mergeCell ref="A202:B202"/>
    <mergeCell ref="A203:B203"/>
    <mergeCell ref="A205:B206"/>
    <mergeCell ref="C205:C206"/>
    <mergeCell ref="A182:B182"/>
    <mergeCell ref="A183:A189"/>
    <mergeCell ref="A190:A192"/>
    <mergeCell ref="A193:A195"/>
    <mergeCell ref="A196:A197"/>
    <mergeCell ref="A198:B19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workbookViewId="0">
      <selection sqref="A1:XFD1048576"/>
    </sheetView>
  </sheetViews>
  <sheetFormatPr baseColWidth="10" defaultRowHeight="15" x14ac:dyDescent="0.25"/>
  <cols>
    <col min="1" max="1" width="24.42578125" customWidth="1"/>
    <col min="2" max="2" width="51.42578125" bestFit="1" customWidth="1"/>
  </cols>
  <sheetData>
    <row r="1" spans="1:2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70"/>
    </row>
    <row r="2" spans="1:26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70"/>
    </row>
    <row r="3" spans="1:26" x14ac:dyDescent="0.2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4</v>
      </c>
      <c r="B5" s="5"/>
      <c r="C5" s="5"/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70"/>
    </row>
    <row r="6" spans="1:26" x14ac:dyDescent="0.2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70"/>
    </row>
    <row r="7" spans="1:26" x14ac:dyDescent="0.2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5"/>
      <c r="B8" s="3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70"/>
    </row>
    <row r="9" spans="1:26" x14ac:dyDescent="0.25">
      <c r="A9" s="7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1063"/>
      <c r="B11" s="1064"/>
      <c r="C11" s="502" t="s">
        <v>14</v>
      </c>
      <c r="D11" s="502" t="s">
        <v>15</v>
      </c>
      <c r="E11" s="10" t="s">
        <v>16</v>
      </c>
      <c r="F11" s="11" t="s">
        <v>17</v>
      </c>
      <c r="G11" s="12" t="s">
        <v>18</v>
      </c>
      <c r="H11" s="1082"/>
      <c r="I11" s="1082"/>
      <c r="J11" s="1082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5" t="s">
        <v>19</v>
      </c>
      <c r="B12" s="16"/>
      <c r="C12" s="202"/>
      <c r="D12" s="203"/>
      <c r="E12" s="204"/>
      <c r="F12" s="205"/>
      <c r="G12" s="206"/>
      <c r="H12" s="207"/>
      <c r="I12" s="207"/>
      <c r="J12" s="207"/>
      <c r="K12" s="451" t="s">
        <v>20</v>
      </c>
      <c r="L12" s="18"/>
      <c r="M12" s="18"/>
      <c r="N12" s="1"/>
      <c r="O12" s="1"/>
      <c r="P12" s="1"/>
      <c r="Q12" s="1"/>
      <c r="R12" s="1"/>
      <c r="S12" s="1"/>
      <c r="T12" s="1"/>
      <c r="U12" s="1"/>
      <c r="V12" s="1"/>
      <c r="W12" s="1"/>
      <c r="X12" s="167">
        <v>0</v>
      </c>
      <c r="Y12" s="19">
        <v>0</v>
      </c>
      <c r="Z12" s="1"/>
    </row>
    <row r="13" spans="1:26" x14ac:dyDescent="0.25">
      <c r="A13" s="503" t="s">
        <v>21</v>
      </c>
      <c r="B13" s="20" t="s">
        <v>22</v>
      </c>
      <c r="C13" s="208"/>
      <c r="D13" s="209"/>
      <c r="E13" s="210"/>
      <c r="F13" s="211"/>
      <c r="G13" s="212"/>
      <c r="H13" s="213"/>
      <c r="I13" s="213"/>
      <c r="J13" s="213"/>
      <c r="K13" s="451" t="s">
        <v>20</v>
      </c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67">
        <v>0</v>
      </c>
      <c r="Y13" s="19">
        <v>0</v>
      </c>
      <c r="Z13" s="1"/>
    </row>
    <row r="14" spans="1:26" x14ac:dyDescent="0.25">
      <c r="A14" s="23" t="s">
        <v>23</v>
      </c>
      <c r="B14" s="24" t="s">
        <v>24</v>
      </c>
      <c r="C14" s="214"/>
      <c r="D14" s="215"/>
      <c r="E14" s="216"/>
      <c r="F14" s="217"/>
      <c r="G14" s="218"/>
      <c r="H14" s="219"/>
      <c r="I14" s="219"/>
      <c r="J14" s="219"/>
      <c r="K14" s="451" t="s">
        <v>20</v>
      </c>
      <c r="L14" s="22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67">
        <v>0</v>
      </c>
      <c r="Y14" s="19">
        <v>0</v>
      </c>
      <c r="Z14" s="1"/>
    </row>
    <row r="15" spans="1:26" x14ac:dyDescent="0.25">
      <c r="A15" s="23" t="s">
        <v>25</v>
      </c>
      <c r="B15" s="24" t="s">
        <v>26</v>
      </c>
      <c r="C15" s="214"/>
      <c r="D15" s="215"/>
      <c r="E15" s="216"/>
      <c r="F15" s="217"/>
      <c r="G15" s="218"/>
      <c r="H15" s="219"/>
      <c r="I15" s="219"/>
      <c r="J15" s="219"/>
      <c r="K15" s="451" t="s">
        <v>20</v>
      </c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67">
        <v>0</v>
      </c>
      <c r="Y15" s="19">
        <v>0</v>
      </c>
      <c r="Z15" s="1"/>
    </row>
    <row r="16" spans="1:26" x14ac:dyDescent="0.25">
      <c r="A16" s="23" t="s">
        <v>27</v>
      </c>
      <c r="B16" s="24" t="s">
        <v>28</v>
      </c>
      <c r="C16" s="214"/>
      <c r="D16" s="215"/>
      <c r="E16" s="216"/>
      <c r="F16" s="217"/>
      <c r="G16" s="218"/>
      <c r="H16" s="219"/>
      <c r="I16" s="219"/>
      <c r="J16" s="219"/>
      <c r="K16" s="451" t="s">
        <v>20</v>
      </c>
      <c r="L16" s="22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67">
        <v>0</v>
      </c>
      <c r="Y16" s="19">
        <v>0</v>
      </c>
      <c r="Z16" s="1"/>
    </row>
    <row r="17" spans="1:26" x14ac:dyDescent="0.25">
      <c r="A17" s="25" t="s">
        <v>29</v>
      </c>
      <c r="B17" s="26" t="s">
        <v>30</v>
      </c>
      <c r="C17" s="220"/>
      <c r="D17" s="221"/>
      <c r="E17" s="222"/>
      <c r="F17" s="223"/>
      <c r="G17" s="224"/>
      <c r="H17" s="225"/>
      <c r="I17" s="225"/>
      <c r="J17" s="225"/>
      <c r="K17" s="451" t="s">
        <v>20</v>
      </c>
      <c r="L17" s="22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67">
        <v>0</v>
      </c>
      <c r="Y17" s="19">
        <v>0</v>
      </c>
      <c r="Z17" s="1"/>
    </row>
    <row r="18" spans="1:26" x14ac:dyDescent="0.25">
      <c r="A18" s="1125" t="s">
        <v>31</v>
      </c>
      <c r="B18" s="20" t="s">
        <v>32</v>
      </c>
      <c r="C18" s="208"/>
      <c r="D18" s="209"/>
      <c r="E18" s="210"/>
      <c r="F18" s="211"/>
      <c r="G18" s="212"/>
      <c r="H18" s="213"/>
      <c r="I18" s="213"/>
      <c r="J18" s="213"/>
      <c r="K18" s="451" t="s">
        <v>20</v>
      </c>
      <c r="L18" s="22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67">
        <v>0</v>
      </c>
      <c r="Y18" s="19">
        <v>0</v>
      </c>
      <c r="Z18" s="1"/>
    </row>
    <row r="19" spans="1:26" x14ac:dyDescent="0.25">
      <c r="A19" s="1125"/>
      <c r="B19" s="27" t="s">
        <v>33</v>
      </c>
      <c r="C19" s="226"/>
      <c r="D19" s="227"/>
      <c r="E19" s="228"/>
      <c r="F19" s="229"/>
      <c r="G19" s="230"/>
      <c r="H19" s="231"/>
      <c r="I19" s="231"/>
      <c r="J19" s="231"/>
      <c r="K19" s="451" t="s">
        <v>20</v>
      </c>
      <c r="L19" s="22"/>
      <c r="M19" s="22"/>
      <c r="N19" s="1"/>
      <c r="O19" s="1"/>
      <c r="P19" s="1"/>
      <c r="Q19" s="1"/>
      <c r="R19" s="1"/>
      <c r="S19" s="1"/>
      <c r="T19" s="1"/>
      <c r="U19" s="1"/>
      <c r="V19" s="1"/>
      <c r="W19" s="1"/>
      <c r="X19" s="167">
        <v>0</v>
      </c>
      <c r="Y19" s="19">
        <v>0</v>
      </c>
      <c r="Z19" s="1"/>
    </row>
    <row r="20" spans="1:26" x14ac:dyDescent="0.25">
      <c r="A20" s="1125"/>
      <c r="B20" s="28" t="s">
        <v>34</v>
      </c>
      <c r="C20" s="214"/>
      <c r="D20" s="215"/>
      <c r="E20" s="216"/>
      <c r="F20" s="217"/>
      <c r="G20" s="218"/>
      <c r="H20" s="219"/>
      <c r="I20" s="219"/>
      <c r="J20" s="219"/>
      <c r="K20" s="451" t="s">
        <v>20</v>
      </c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67">
        <v>0</v>
      </c>
      <c r="Y20" s="19">
        <v>0</v>
      </c>
      <c r="Z20" s="1"/>
    </row>
    <row r="21" spans="1:26" x14ac:dyDescent="0.25">
      <c r="A21" s="1126"/>
      <c r="B21" s="29" t="s">
        <v>35</v>
      </c>
      <c r="C21" s="220"/>
      <c r="D21" s="221"/>
      <c r="E21" s="222"/>
      <c r="F21" s="223"/>
      <c r="G21" s="224"/>
      <c r="H21" s="225"/>
      <c r="I21" s="225"/>
      <c r="J21" s="225"/>
      <c r="K21" s="451" t="s">
        <v>20</v>
      </c>
      <c r="L21" s="22"/>
      <c r="M21" s="22"/>
      <c r="N21" s="1"/>
      <c r="O21" s="1"/>
      <c r="P21" s="1"/>
      <c r="Q21" s="1"/>
      <c r="R21" s="1"/>
      <c r="S21" s="1"/>
      <c r="T21" s="1"/>
      <c r="U21" s="1"/>
      <c r="V21" s="1"/>
      <c r="W21" s="1"/>
      <c r="X21" s="167">
        <v>0</v>
      </c>
      <c r="Y21" s="19">
        <v>0</v>
      </c>
      <c r="Z21" s="1"/>
    </row>
    <row r="22" spans="1:26" ht="22.5" x14ac:dyDescent="0.25">
      <c r="A22" s="504" t="s">
        <v>36</v>
      </c>
      <c r="B22" s="397" t="s">
        <v>37</v>
      </c>
      <c r="C22" s="208"/>
      <c r="D22" s="209"/>
      <c r="E22" s="210"/>
      <c r="F22" s="211"/>
      <c r="G22" s="212"/>
      <c r="H22" s="213"/>
      <c r="I22" s="213"/>
      <c r="J22" s="213"/>
      <c r="K22" s="451" t="s">
        <v>20</v>
      </c>
      <c r="L22" s="22"/>
      <c r="M22" s="22"/>
      <c r="N22" s="1"/>
      <c r="O22" s="1"/>
      <c r="P22" s="1"/>
      <c r="Q22" s="1"/>
      <c r="R22" s="1"/>
      <c r="S22" s="1"/>
      <c r="T22" s="1"/>
      <c r="U22" s="1"/>
      <c r="V22" s="1"/>
      <c r="W22" s="1"/>
      <c r="X22" s="167">
        <v>0</v>
      </c>
      <c r="Y22" s="19">
        <v>0</v>
      </c>
      <c r="Z22" s="1"/>
    </row>
    <row r="23" spans="1:26" ht="22.5" x14ac:dyDescent="0.25">
      <c r="A23" s="504" t="s">
        <v>38</v>
      </c>
      <c r="B23" s="398" t="s">
        <v>39</v>
      </c>
      <c r="C23" s="232"/>
      <c r="D23" s="233"/>
      <c r="E23" s="234"/>
      <c r="F23" s="235"/>
      <c r="G23" s="236"/>
      <c r="H23" s="207"/>
      <c r="I23" s="207"/>
      <c r="J23" s="207"/>
      <c r="K23" s="451" t="s">
        <v>20</v>
      </c>
      <c r="L23" s="22"/>
      <c r="M23" s="22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67">
        <v>0</v>
      </c>
      <c r="Y23" s="19">
        <v>0</v>
      </c>
      <c r="Z23" s="172"/>
    </row>
    <row r="24" spans="1:26" x14ac:dyDescent="0.25">
      <c r="A24" s="504" t="s">
        <v>40</v>
      </c>
      <c r="B24" s="32" t="s">
        <v>41</v>
      </c>
      <c r="C24" s="237"/>
      <c r="D24" s="238"/>
      <c r="E24" s="239"/>
      <c r="F24" s="240"/>
      <c r="G24" s="241"/>
      <c r="H24" s="242"/>
      <c r="I24" s="242"/>
      <c r="J24" s="242"/>
      <c r="K24" s="451" t="s">
        <v>20</v>
      </c>
      <c r="L24" s="22"/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67">
        <v>0</v>
      </c>
      <c r="Y24" s="19">
        <v>0</v>
      </c>
      <c r="Z24" s="1"/>
    </row>
    <row r="25" spans="1:26" x14ac:dyDescent="0.25">
      <c r="A25" s="33" t="s">
        <v>42</v>
      </c>
      <c r="B25" s="34"/>
      <c r="C25" s="208"/>
      <c r="D25" s="209"/>
      <c r="E25" s="210"/>
      <c r="F25" s="211"/>
      <c r="G25" s="212"/>
      <c r="H25" s="213"/>
      <c r="I25" s="213"/>
      <c r="J25" s="213"/>
      <c r="K25" s="451" t="s">
        <v>20</v>
      </c>
      <c r="L25" s="22"/>
      <c r="M25" s="22"/>
      <c r="N25" s="1"/>
      <c r="O25" s="1"/>
      <c r="P25" s="1"/>
      <c r="Q25" s="1"/>
      <c r="R25" s="1"/>
      <c r="S25" s="1"/>
      <c r="T25" s="1"/>
      <c r="U25" s="1"/>
      <c r="V25" s="1"/>
      <c r="W25" s="1"/>
      <c r="X25" s="167">
        <v>0</v>
      </c>
      <c r="Y25" s="19">
        <v>0</v>
      </c>
      <c r="Z25" s="1"/>
    </row>
    <row r="26" spans="1:26" x14ac:dyDescent="0.25">
      <c r="A26" s="35" t="s">
        <v>43</v>
      </c>
      <c r="B26" s="36" t="s">
        <v>44</v>
      </c>
      <c r="C26" s="226"/>
      <c r="D26" s="227"/>
      <c r="E26" s="228"/>
      <c r="F26" s="229"/>
      <c r="G26" s="230"/>
      <c r="H26" s="231"/>
      <c r="I26" s="231"/>
      <c r="J26" s="231"/>
      <c r="K26" s="451" t="s">
        <v>20</v>
      </c>
      <c r="L26" s="22"/>
      <c r="M26" s="22"/>
      <c r="N26" s="1"/>
      <c r="O26" s="1"/>
      <c r="P26" s="1"/>
      <c r="Q26" s="1"/>
      <c r="R26" s="1"/>
      <c r="S26" s="1"/>
      <c r="T26" s="1"/>
      <c r="U26" s="1"/>
      <c r="V26" s="1"/>
      <c r="W26" s="1"/>
      <c r="X26" s="167">
        <v>0</v>
      </c>
      <c r="Y26" s="19">
        <v>0</v>
      </c>
      <c r="Z26" s="1"/>
    </row>
    <row r="27" spans="1:26" x14ac:dyDescent="0.25">
      <c r="A27" s="23" t="s">
        <v>45</v>
      </c>
      <c r="B27" s="37" t="s">
        <v>46</v>
      </c>
      <c r="C27" s="214"/>
      <c r="D27" s="243"/>
      <c r="E27" s="244"/>
      <c r="F27" s="245"/>
      <c r="G27" s="246"/>
      <c r="H27" s="219"/>
      <c r="I27" s="219"/>
      <c r="J27" s="219"/>
      <c r="K27" s="451" t="s">
        <v>20</v>
      </c>
      <c r="L27" s="22"/>
      <c r="M27" s="22"/>
      <c r="N27" s="1"/>
      <c r="O27" s="1"/>
      <c r="P27" s="1"/>
      <c r="Q27" s="1"/>
      <c r="R27" s="1"/>
      <c r="S27" s="1"/>
      <c r="T27" s="1"/>
      <c r="U27" s="1"/>
      <c r="V27" s="1"/>
      <c r="W27" s="1"/>
      <c r="X27" s="167">
        <v>0</v>
      </c>
      <c r="Y27" s="19">
        <v>0</v>
      </c>
      <c r="Z27" s="1"/>
    </row>
    <row r="28" spans="1:26" x14ac:dyDescent="0.25">
      <c r="A28" s="23" t="s">
        <v>47</v>
      </c>
      <c r="B28" s="37" t="s">
        <v>48</v>
      </c>
      <c r="C28" s="214"/>
      <c r="D28" s="243"/>
      <c r="E28" s="244"/>
      <c r="F28" s="245"/>
      <c r="G28" s="246"/>
      <c r="H28" s="219"/>
      <c r="I28" s="219"/>
      <c r="J28" s="219"/>
      <c r="K28" s="451" t="s">
        <v>20</v>
      </c>
      <c r="L28" s="22"/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  <c r="X28" s="167">
        <v>0</v>
      </c>
      <c r="Y28" s="19">
        <v>0</v>
      </c>
      <c r="Z28" s="1"/>
    </row>
    <row r="29" spans="1:26" x14ac:dyDescent="0.25">
      <c r="A29" s="1123" t="s">
        <v>25</v>
      </c>
      <c r="B29" s="29" t="s">
        <v>49</v>
      </c>
      <c r="C29" s="220"/>
      <c r="D29" s="221"/>
      <c r="E29" s="222"/>
      <c r="F29" s="223"/>
      <c r="G29" s="224"/>
      <c r="H29" s="225"/>
      <c r="I29" s="225"/>
      <c r="J29" s="225"/>
      <c r="K29" s="451" t="s">
        <v>20</v>
      </c>
      <c r="L29" s="22"/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  <c r="X29" s="167">
        <v>0</v>
      </c>
      <c r="Y29" s="19">
        <v>0</v>
      </c>
      <c r="Z29" s="1"/>
    </row>
    <row r="30" spans="1:26" x14ac:dyDescent="0.25">
      <c r="A30" s="1082"/>
      <c r="B30" s="38" t="s">
        <v>50</v>
      </c>
      <c r="C30" s="247"/>
      <c r="D30" s="248"/>
      <c r="E30" s="249"/>
      <c r="F30" s="250"/>
      <c r="G30" s="251"/>
      <c r="H30" s="252"/>
      <c r="I30" s="252"/>
      <c r="J30" s="252"/>
      <c r="K30" s="451" t="s">
        <v>20</v>
      </c>
      <c r="L30" s="22"/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  <c r="X30" s="167">
        <v>0</v>
      </c>
      <c r="Y30" s="19">
        <v>0</v>
      </c>
      <c r="Z30" s="1"/>
    </row>
    <row r="31" spans="1:26" x14ac:dyDescent="0.25">
      <c r="A31" s="1082"/>
      <c r="B31" s="39" t="s">
        <v>51</v>
      </c>
      <c r="C31" s="253"/>
      <c r="D31" s="254"/>
      <c r="E31" s="255"/>
      <c r="F31" s="256"/>
      <c r="G31" s="257"/>
      <c r="H31" s="258"/>
      <c r="I31" s="258"/>
      <c r="J31" s="258"/>
      <c r="K31" s="451" t="s">
        <v>20</v>
      </c>
      <c r="L31" s="22"/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  <c r="X31" s="167">
        <v>0</v>
      </c>
      <c r="Y31" s="19">
        <v>0</v>
      </c>
      <c r="Z31" s="1"/>
    </row>
    <row r="32" spans="1:26" x14ac:dyDescent="0.25">
      <c r="A32" s="1124"/>
      <c r="B32" s="39" t="s">
        <v>52</v>
      </c>
      <c r="C32" s="253"/>
      <c r="D32" s="254"/>
      <c r="E32" s="255"/>
      <c r="F32" s="256"/>
      <c r="G32" s="257"/>
      <c r="H32" s="258"/>
      <c r="I32" s="258"/>
      <c r="J32" s="258"/>
      <c r="K32" s="451" t="s">
        <v>20</v>
      </c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67">
        <v>0</v>
      </c>
      <c r="Y32" s="19">
        <v>0</v>
      </c>
      <c r="Z32" s="1"/>
    </row>
    <row r="33" spans="1:25" x14ac:dyDescent="0.25">
      <c r="A33" s="23" t="s">
        <v>27</v>
      </c>
      <c r="B33" s="37" t="s">
        <v>53</v>
      </c>
      <c r="C33" s="214"/>
      <c r="D33" s="243"/>
      <c r="E33" s="244"/>
      <c r="F33" s="245"/>
      <c r="G33" s="246"/>
      <c r="H33" s="219"/>
      <c r="I33" s="219"/>
      <c r="J33" s="219"/>
      <c r="K33" s="451" t="s">
        <v>20</v>
      </c>
      <c r="L33" s="22"/>
      <c r="M33" s="22"/>
      <c r="N33" s="1"/>
      <c r="O33" s="1"/>
      <c r="P33" s="1"/>
      <c r="Q33" s="1"/>
      <c r="R33" s="1"/>
      <c r="S33" s="1"/>
      <c r="T33" s="1"/>
      <c r="U33" s="1"/>
      <c r="V33" s="1"/>
      <c r="W33" s="1"/>
      <c r="X33" s="167">
        <v>0</v>
      </c>
      <c r="Y33" s="19">
        <v>0</v>
      </c>
    </row>
    <row r="34" spans="1:25" x14ac:dyDescent="0.25">
      <c r="A34" s="1067" t="s">
        <v>54</v>
      </c>
      <c r="B34" s="1083"/>
      <c r="C34" s="232"/>
      <c r="D34" s="233"/>
      <c r="E34" s="234"/>
      <c r="F34" s="235"/>
      <c r="G34" s="236"/>
      <c r="H34" s="207"/>
      <c r="I34" s="207"/>
      <c r="J34" s="207"/>
      <c r="K34" s="451" t="s">
        <v>20</v>
      </c>
      <c r="L34" s="22"/>
      <c r="M34" s="22"/>
      <c r="N34" s="1"/>
      <c r="O34" s="1"/>
      <c r="P34" s="1"/>
      <c r="Q34" s="1"/>
      <c r="R34" s="1"/>
      <c r="S34" s="1"/>
      <c r="T34" s="1"/>
      <c r="U34" s="1"/>
      <c r="V34" s="1"/>
      <c r="W34" s="1"/>
      <c r="X34" s="167">
        <v>0</v>
      </c>
      <c r="Y34" s="19">
        <v>0</v>
      </c>
    </row>
    <row r="35" spans="1:25" x14ac:dyDescent="0.25">
      <c r="A35" s="7" t="s">
        <v>55</v>
      </c>
      <c r="B35" s="1"/>
      <c r="C35" s="1"/>
      <c r="D35" s="1"/>
      <c r="E35" s="1"/>
      <c r="F35" s="1"/>
      <c r="G35" s="1"/>
      <c r="H35" s="1"/>
      <c r="I35" s="1"/>
      <c r="J35" s="1"/>
      <c r="K35" s="14"/>
      <c r="L35" s="14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45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1.5" x14ac:dyDescent="0.25">
      <c r="A37" s="1042"/>
      <c r="B37" s="1043"/>
      <c r="C37" s="500" t="s">
        <v>14</v>
      </c>
      <c r="D37" s="504" t="s">
        <v>15</v>
      </c>
      <c r="E37" s="499" t="s">
        <v>16</v>
      </c>
      <c r="F37" s="41" t="s">
        <v>17</v>
      </c>
      <c r="G37" s="500" t="s">
        <v>18</v>
      </c>
      <c r="H37" s="1081"/>
      <c r="I37" s="1082"/>
      <c r="J37" s="1081"/>
      <c r="K37" s="453"/>
      <c r="L37" s="1"/>
      <c r="M37" s="1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42" t="s">
        <v>58</v>
      </c>
      <c r="B38" s="43"/>
      <c r="C38" s="44"/>
      <c r="D38" s="45"/>
      <c r="E38" s="46"/>
      <c r="F38" s="47"/>
      <c r="G38" s="45"/>
      <c r="H38" s="48"/>
      <c r="I38" s="452"/>
      <c r="J38" s="48"/>
      <c r="K38" s="459"/>
      <c r="L38" s="1"/>
      <c r="M38" s="1"/>
      <c r="N38" s="22"/>
      <c r="O38" s="1"/>
      <c r="P38" s="1"/>
      <c r="Q38" s="1"/>
      <c r="R38" s="1"/>
      <c r="S38" s="1"/>
      <c r="T38" s="1"/>
      <c r="U38" s="1"/>
      <c r="V38" s="1"/>
      <c r="W38" s="1"/>
      <c r="X38" s="167">
        <v>0</v>
      </c>
      <c r="Y38" s="19">
        <v>0</v>
      </c>
    </row>
    <row r="39" spans="1:25" x14ac:dyDescent="0.25">
      <c r="A39" s="49" t="s">
        <v>59</v>
      </c>
      <c r="B39" s="50"/>
      <c r="C39" s="259"/>
      <c r="D39" s="260"/>
      <c r="E39" s="261"/>
      <c r="F39" s="262"/>
      <c r="G39" s="260"/>
      <c r="H39" s="263"/>
      <c r="I39" s="263"/>
      <c r="J39" s="263"/>
      <c r="K39" s="451" t="s">
        <v>20</v>
      </c>
      <c r="L39" s="1"/>
      <c r="M39" s="1"/>
      <c r="N39" s="22"/>
      <c r="O39" s="1"/>
      <c r="P39" s="1"/>
      <c r="Q39" s="1"/>
      <c r="R39" s="1"/>
      <c r="S39" s="1"/>
      <c r="T39" s="1"/>
      <c r="U39" s="1"/>
      <c r="V39" s="1"/>
      <c r="W39" s="1"/>
      <c r="X39" s="167">
        <v>0</v>
      </c>
      <c r="Y39" s="19">
        <v>0</v>
      </c>
    </row>
    <row r="40" spans="1:25" x14ac:dyDescent="0.25">
      <c r="A40" s="1112" t="s">
        <v>60</v>
      </c>
      <c r="B40" s="1116"/>
      <c r="C40" s="226"/>
      <c r="D40" s="226"/>
      <c r="E40" s="227"/>
      <c r="F40" s="229"/>
      <c r="G40" s="264"/>
      <c r="H40" s="265"/>
      <c r="I40" s="265"/>
      <c r="J40" s="265"/>
      <c r="K40" s="451" t="s">
        <v>20</v>
      </c>
      <c r="L40" s="1"/>
      <c r="M40" s="1"/>
      <c r="N40" s="22"/>
      <c r="O40" s="1"/>
      <c r="P40" s="1"/>
      <c r="Q40" s="1"/>
      <c r="R40" s="1"/>
      <c r="S40" s="1"/>
      <c r="T40" s="1"/>
      <c r="U40" s="1"/>
      <c r="V40" s="1"/>
      <c r="W40" s="1"/>
      <c r="X40" s="167">
        <v>0</v>
      </c>
      <c r="Y40" s="19">
        <v>0</v>
      </c>
    </row>
    <row r="41" spans="1:25" x14ac:dyDescent="0.25">
      <c r="A41" s="1114" t="s">
        <v>61</v>
      </c>
      <c r="B41" s="1115"/>
      <c r="C41" s="220"/>
      <c r="D41" s="266"/>
      <c r="E41" s="221"/>
      <c r="F41" s="223"/>
      <c r="G41" s="266"/>
      <c r="H41" s="267"/>
      <c r="I41" s="267"/>
      <c r="J41" s="267"/>
      <c r="K41" s="451" t="s">
        <v>20</v>
      </c>
      <c r="L41" s="1"/>
      <c r="M41" s="1"/>
      <c r="N41" s="22"/>
      <c r="O41" s="1"/>
      <c r="P41" s="1"/>
      <c r="Q41" s="1"/>
      <c r="R41" s="1"/>
      <c r="S41" s="1"/>
      <c r="T41" s="1"/>
      <c r="U41" s="1"/>
      <c r="V41" s="1"/>
      <c r="W41" s="1"/>
      <c r="X41" s="167">
        <v>0</v>
      </c>
      <c r="Y41" s="19">
        <v>0</v>
      </c>
    </row>
    <row r="42" spans="1:25" x14ac:dyDescent="0.25">
      <c r="A42" s="51" t="s">
        <v>62</v>
      </c>
      <c r="B42" s="52"/>
      <c r="C42" s="268"/>
      <c r="D42" s="269"/>
      <c r="E42" s="270"/>
      <c r="F42" s="271"/>
      <c r="G42" s="269"/>
      <c r="H42" s="272"/>
      <c r="I42" s="272"/>
      <c r="J42" s="272"/>
      <c r="K42" s="459"/>
      <c r="L42" s="1"/>
      <c r="M42" s="1"/>
      <c r="N42" s="22"/>
      <c r="O42" s="1"/>
      <c r="P42" s="1"/>
      <c r="Q42" s="1"/>
      <c r="R42" s="1"/>
      <c r="S42" s="1"/>
      <c r="T42" s="1"/>
      <c r="U42" s="1"/>
      <c r="V42" s="1"/>
      <c r="W42" s="1"/>
      <c r="X42" s="167">
        <v>0</v>
      </c>
      <c r="Y42" s="19">
        <v>0</v>
      </c>
    </row>
    <row r="43" spans="1:25" x14ac:dyDescent="0.25">
      <c r="A43" s="1117" t="s">
        <v>63</v>
      </c>
      <c r="B43" s="1118"/>
      <c r="C43" s="202"/>
      <c r="D43" s="273"/>
      <c r="E43" s="203"/>
      <c r="F43" s="205"/>
      <c r="G43" s="273"/>
      <c r="H43" s="274"/>
      <c r="I43" s="274"/>
      <c r="J43" s="274"/>
      <c r="K43" s="451" t="s">
        <v>20</v>
      </c>
      <c r="L43" s="1"/>
      <c r="M43" s="1"/>
      <c r="N43" s="22"/>
      <c r="O43" s="1"/>
      <c r="P43" s="1"/>
      <c r="Q43" s="1"/>
      <c r="R43" s="1"/>
      <c r="S43" s="1"/>
      <c r="T43" s="1"/>
      <c r="U43" s="1"/>
      <c r="V43" s="1"/>
      <c r="W43" s="1"/>
      <c r="X43" s="167">
        <v>0</v>
      </c>
      <c r="Y43" s="19">
        <v>0</v>
      </c>
    </row>
    <row r="44" spans="1:25" x14ac:dyDescent="0.25">
      <c r="A44" s="480" t="s">
        <v>64</v>
      </c>
      <c r="B44" s="481"/>
      <c r="C44" s="475"/>
      <c r="D44" s="476"/>
      <c r="E44" s="477"/>
      <c r="F44" s="478"/>
      <c r="G44" s="476"/>
      <c r="H44" s="479"/>
      <c r="I44" s="479"/>
      <c r="J44" s="479"/>
      <c r="K44" s="459"/>
      <c r="L44" s="1"/>
      <c r="M44" s="1"/>
      <c r="N44" s="22"/>
      <c r="O44" s="1"/>
      <c r="P44" s="1"/>
      <c r="Q44" s="1"/>
      <c r="R44" s="1"/>
      <c r="S44" s="1"/>
      <c r="T44" s="1"/>
      <c r="U44" s="1"/>
      <c r="V44" s="1"/>
      <c r="W44" s="1"/>
      <c r="X44" s="167">
        <v>0</v>
      </c>
      <c r="Y44" s="19">
        <v>0</v>
      </c>
    </row>
    <row r="45" spans="1:25" x14ac:dyDescent="0.25">
      <c r="A45" s="1112" t="s">
        <v>65</v>
      </c>
      <c r="B45" s="1116"/>
      <c r="C45" s="226"/>
      <c r="D45" s="264"/>
      <c r="E45" s="227"/>
      <c r="F45" s="229"/>
      <c r="G45" s="264"/>
      <c r="H45" s="265"/>
      <c r="I45" s="265"/>
      <c r="J45" s="265"/>
      <c r="K45" s="451" t="s">
        <v>20</v>
      </c>
      <c r="L45" s="1"/>
      <c r="M45" s="1"/>
      <c r="N45" s="22"/>
      <c r="O45" s="1"/>
      <c r="P45" s="1"/>
      <c r="Q45" s="1"/>
      <c r="R45" s="1"/>
      <c r="S45" s="1"/>
      <c r="T45" s="1"/>
      <c r="U45" s="1"/>
      <c r="V45" s="1"/>
      <c r="W45" s="1"/>
      <c r="X45" s="167">
        <v>0</v>
      </c>
      <c r="Y45" s="19">
        <v>0</v>
      </c>
    </row>
    <row r="46" spans="1:25" x14ac:dyDescent="0.25">
      <c r="A46" s="1127" t="s">
        <v>66</v>
      </c>
      <c r="B46" s="1128"/>
      <c r="C46" s="214"/>
      <c r="D46" s="275"/>
      <c r="E46" s="215"/>
      <c r="F46" s="217"/>
      <c r="G46" s="275"/>
      <c r="H46" s="276"/>
      <c r="I46" s="276"/>
      <c r="J46" s="276"/>
      <c r="K46" s="451" t="s">
        <v>20</v>
      </c>
      <c r="L46" s="1"/>
      <c r="M46" s="1"/>
      <c r="N46" s="22"/>
      <c r="O46" s="1"/>
      <c r="P46" s="1"/>
      <c r="Q46" s="1"/>
      <c r="R46" s="1"/>
      <c r="S46" s="1"/>
      <c r="T46" s="1"/>
      <c r="U46" s="1"/>
      <c r="V46" s="1"/>
      <c r="W46" s="1"/>
      <c r="X46" s="167">
        <v>0</v>
      </c>
      <c r="Y46" s="19">
        <v>0</v>
      </c>
    </row>
    <row r="47" spans="1:25" x14ac:dyDescent="0.25">
      <c r="A47" s="1127" t="s">
        <v>67</v>
      </c>
      <c r="B47" s="1128"/>
      <c r="C47" s="214"/>
      <c r="D47" s="275"/>
      <c r="E47" s="215"/>
      <c r="F47" s="217"/>
      <c r="G47" s="275"/>
      <c r="H47" s="276"/>
      <c r="I47" s="276"/>
      <c r="J47" s="276"/>
      <c r="K47" s="451" t="s">
        <v>20</v>
      </c>
      <c r="L47" s="1"/>
      <c r="M47" s="1"/>
      <c r="N47" s="22"/>
      <c r="O47" s="1"/>
      <c r="P47" s="1"/>
      <c r="Q47" s="1"/>
      <c r="R47" s="1"/>
      <c r="S47" s="1"/>
      <c r="T47" s="1"/>
      <c r="U47" s="1"/>
      <c r="V47" s="1"/>
      <c r="W47" s="1"/>
      <c r="X47" s="167">
        <v>0</v>
      </c>
      <c r="Y47" s="19">
        <v>0</v>
      </c>
    </row>
    <row r="48" spans="1:25" x14ac:dyDescent="0.25">
      <c r="A48" s="1127" t="s">
        <v>68</v>
      </c>
      <c r="B48" s="1128"/>
      <c r="C48" s="253"/>
      <c r="D48" s="277"/>
      <c r="E48" s="254"/>
      <c r="F48" s="256"/>
      <c r="G48" s="277"/>
      <c r="H48" s="278"/>
      <c r="I48" s="278"/>
      <c r="J48" s="278"/>
      <c r="K48" s="451" t="s">
        <v>20</v>
      </c>
      <c r="L48" s="1"/>
      <c r="M48" s="1"/>
      <c r="N48" s="22"/>
      <c r="O48" s="1"/>
      <c r="P48" s="1"/>
      <c r="Q48" s="1"/>
      <c r="R48" s="1"/>
      <c r="S48" s="1"/>
      <c r="T48" s="1"/>
      <c r="U48" s="1"/>
      <c r="V48" s="1"/>
      <c r="W48" s="1"/>
      <c r="X48" s="167">
        <v>0</v>
      </c>
      <c r="Y48" s="19">
        <v>0</v>
      </c>
    </row>
    <row r="49" spans="1:26" x14ac:dyDescent="0.25">
      <c r="A49" s="1136" t="s">
        <v>69</v>
      </c>
      <c r="B49" s="1137"/>
      <c r="C49" s="279"/>
      <c r="D49" s="280"/>
      <c r="E49" s="281"/>
      <c r="F49" s="282"/>
      <c r="G49" s="280"/>
      <c r="H49" s="283"/>
      <c r="I49" s="283"/>
      <c r="J49" s="283"/>
      <c r="K49" s="451" t="s">
        <v>20</v>
      </c>
      <c r="L49" s="1"/>
      <c r="M49" s="1"/>
      <c r="N49" s="22"/>
      <c r="O49" s="1"/>
      <c r="P49" s="1"/>
      <c r="Q49" s="1"/>
      <c r="R49" s="1"/>
      <c r="S49" s="1"/>
      <c r="T49" s="1"/>
      <c r="U49" s="1"/>
      <c r="V49" s="1"/>
      <c r="W49" s="1"/>
      <c r="X49" s="167">
        <v>0</v>
      </c>
      <c r="Y49" s="19">
        <v>0</v>
      </c>
      <c r="Z49" s="1"/>
    </row>
    <row r="50" spans="1:26" x14ac:dyDescent="0.25">
      <c r="A50" s="53" t="s">
        <v>70</v>
      </c>
      <c r="B50" s="1"/>
      <c r="C50" s="1"/>
      <c r="D50" s="1"/>
      <c r="E50" s="1"/>
      <c r="F50" s="1"/>
      <c r="G50" s="1"/>
      <c r="H50" s="1"/>
      <c r="I50" s="1"/>
      <c r="J50" s="1"/>
      <c r="K50" s="45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45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1042"/>
      <c r="B52" s="1043"/>
      <c r="C52" s="500" t="s">
        <v>14</v>
      </c>
      <c r="D52" s="504" t="s">
        <v>15</v>
      </c>
      <c r="E52" s="499" t="s">
        <v>16</v>
      </c>
      <c r="F52" s="41" t="s">
        <v>17</v>
      </c>
      <c r="G52" s="500" t="s">
        <v>18</v>
      </c>
      <c r="H52" s="1077"/>
      <c r="I52" s="1082"/>
      <c r="J52" s="1077"/>
      <c r="K52" s="45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042" t="s">
        <v>71</v>
      </c>
      <c r="B53" s="1043"/>
      <c r="C53" s="284"/>
      <c r="D53" s="285"/>
      <c r="E53" s="286"/>
      <c r="F53" s="240"/>
      <c r="G53" s="285"/>
      <c r="H53" s="287"/>
      <c r="I53" s="449"/>
      <c r="J53" s="287"/>
      <c r="K53" s="451" t="s">
        <v>20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67">
        <v>0</v>
      </c>
      <c r="Y53" s="19">
        <v>0</v>
      </c>
      <c r="Z53" s="1"/>
    </row>
    <row r="54" spans="1:26" x14ac:dyDescent="0.25">
      <c r="A54" s="7" t="s">
        <v>72</v>
      </c>
      <c r="B54" s="1"/>
      <c r="C54" s="1"/>
      <c r="D54" s="1"/>
      <c r="E54" s="1"/>
      <c r="F54" s="1"/>
      <c r="G54" s="1"/>
      <c r="H54" s="1"/>
      <c r="I54" s="1"/>
      <c r="J54" s="1"/>
      <c r="K54" s="45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45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1042"/>
      <c r="B56" s="1043"/>
      <c r="C56" s="500" t="s">
        <v>14</v>
      </c>
      <c r="D56" s="504" t="s">
        <v>15</v>
      </c>
      <c r="E56" s="437" t="s">
        <v>16</v>
      </c>
      <c r="F56" s="11" t="s">
        <v>17</v>
      </c>
      <c r="G56" s="501" t="s">
        <v>18</v>
      </c>
      <c r="H56" s="1081"/>
      <c r="I56" s="1082"/>
      <c r="J56" s="1077"/>
      <c r="K56" s="45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54" t="s">
        <v>74</v>
      </c>
      <c r="B57" s="55"/>
      <c r="C57" s="208"/>
      <c r="D57" s="209"/>
      <c r="E57" s="440"/>
      <c r="F57" s="271"/>
      <c r="G57" s="441"/>
      <c r="H57" s="433"/>
      <c r="I57" s="450"/>
      <c r="J57" s="288"/>
      <c r="K57" s="451" t="s">
        <v>20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67">
        <v>0</v>
      </c>
      <c r="Y57" s="19"/>
      <c r="Z57" s="1"/>
    </row>
    <row r="58" spans="1:26" x14ac:dyDescent="0.25">
      <c r="A58" s="56" t="s">
        <v>75</v>
      </c>
      <c r="B58" s="57"/>
      <c r="C58" s="214"/>
      <c r="D58" s="215"/>
      <c r="E58" s="442"/>
      <c r="F58" s="439"/>
      <c r="G58" s="443"/>
      <c r="H58" s="434"/>
      <c r="I58" s="289"/>
      <c r="J58" s="289"/>
      <c r="K58" s="451" t="s">
        <v>20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67">
        <v>0</v>
      </c>
      <c r="Y58" s="19"/>
      <c r="Z58" s="1"/>
    </row>
    <row r="59" spans="1:26" x14ac:dyDescent="0.25">
      <c r="A59" s="473" t="s">
        <v>76</v>
      </c>
      <c r="B59" s="474"/>
      <c r="C59" s="208"/>
      <c r="D59" s="209"/>
      <c r="E59" s="442"/>
      <c r="F59" s="439"/>
      <c r="G59" s="443"/>
      <c r="H59" s="435"/>
      <c r="I59" s="290"/>
      <c r="J59" s="290"/>
      <c r="K59" s="45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67"/>
      <c r="Y59" s="19"/>
      <c r="Z59" s="1"/>
    </row>
    <row r="60" spans="1:26" x14ac:dyDescent="0.25">
      <c r="A60" s="58" t="s">
        <v>77</v>
      </c>
      <c r="B60" s="59"/>
      <c r="C60" s="214"/>
      <c r="D60" s="275"/>
      <c r="E60" s="444"/>
      <c r="F60" s="438"/>
      <c r="G60" s="445"/>
      <c r="H60" s="435"/>
      <c r="I60" s="290"/>
      <c r="J60" s="290"/>
      <c r="K60" s="451" t="s">
        <v>20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67">
        <v>0</v>
      </c>
      <c r="Y60" s="19"/>
      <c r="Z60" s="1"/>
    </row>
    <row r="61" spans="1:26" x14ac:dyDescent="0.25">
      <c r="A61" s="60" t="s">
        <v>78</v>
      </c>
      <c r="B61" s="61"/>
      <c r="C61" s="214"/>
      <c r="D61" s="215"/>
      <c r="E61" s="442"/>
      <c r="F61" s="439"/>
      <c r="G61" s="443"/>
      <c r="H61" s="434"/>
      <c r="I61" s="289"/>
      <c r="J61" s="289"/>
      <c r="K61" s="451" t="s">
        <v>20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67">
        <v>0</v>
      </c>
      <c r="Y61" s="19"/>
      <c r="Z61" s="1"/>
    </row>
    <row r="62" spans="1:26" x14ac:dyDescent="0.25">
      <c r="A62" s="62" t="s">
        <v>79</v>
      </c>
      <c r="B62" s="63"/>
      <c r="C62" s="220"/>
      <c r="D62" s="221"/>
      <c r="E62" s="446"/>
      <c r="F62" s="447"/>
      <c r="G62" s="448"/>
      <c r="H62" s="436"/>
      <c r="I62" s="291"/>
      <c r="J62" s="291"/>
      <c r="K62" s="451" t="s">
        <v>20</v>
      </c>
      <c r="L62" s="64"/>
      <c r="M62" s="64"/>
      <c r="N62" s="1"/>
      <c r="O62" s="1"/>
      <c r="P62" s="1"/>
      <c r="Q62" s="1"/>
      <c r="R62" s="1"/>
      <c r="S62" s="1"/>
      <c r="T62" s="1"/>
      <c r="U62" s="1"/>
      <c r="V62" s="1"/>
      <c r="W62" s="1"/>
      <c r="X62" s="167">
        <v>0</v>
      </c>
      <c r="Y62" s="19"/>
      <c r="Z62" s="1"/>
    </row>
    <row r="63" spans="1:26" x14ac:dyDescent="0.25">
      <c r="A63" s="65" t="s">
        <v>80</v>
      </c>
      <c r="B63" s="468"/>
      <c r="C63" s="209"/>
      <c r="D63" s="209"/>
      <c r="E63" s="465"/>
      <c r="F63" s="465"/>
      <c r="G63" s="465"/>
      <c r="H63" s="469"/>
      <c r="I63" s="469"/>
      <c r="J63" s="469"/>
      <c r="K63" s="451"/>
      <c r="L63" s="64"/>
      <c r="M63" s="64"/>
      <c r="N63" s="1"/>
      <c r="O63" s="1"/>
      <c r="P63" s="1"/>
      <c r="Q63" s="1"/>
      <c r="R63" s="1"/>
      <c r="S63" s="1"/>
      <c r="T63" s="1"/>
      <c r="U63" s="1"/>
      <c r="V63" s="1"/>
      <c r="W63" s="1"/>
      <c r="X63" s="470"/>
      <c r="Y63" s="1"/>
      <c r="Z63" s="4"/>
    </row>
    <row r="64" spans="1:26" x14ac:dyDescent="0.25">
      <c r="A64" s="65" t="s">
        <v>81</v>
      </c>
      <c r="B64" s="20"/>
      <c r="C64" s="20"/>
      <c r="D64" s="1"/>
      <c r="E64" s="1"/>
      <c r="F64" s="6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7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 s="1"/>
      <c r="S65" s="1"/>
      <c r="T65" s="1"/>
      <c r="U65" s="1"/>
      <c r="V65" s="1"/>
      <c r="W65" s="1"/>
      <c r="X65" s="1"/>
      <c r="Y65" s="1"/>
      <c r="Z65" s="4"/>
      <c r="AA65" s="171"/>
    </row>
    <row r="66" spans="1:27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 s="1"/>
      <c r="S66" s="1"/>
      <c r="T66" s="1"/>
      <c r="U66" s="1"/>
      <c r="V66" s="1"/>
      <c r="W66" s="1"/>
      <c r="X66" s="1"/>
      <c r="Y66" s="1"/>
      <c r="Z66" s="4"/>
      <c r="AA66" s="171"/>
    </row>
    <row r="67" spans="1:27" x14ac:dyDescent="0.25">
      <c r="A67" s="1134"/>
      <c r="B67" s="1135"/>
      <c r="C67" s="499" t="s">
        <v>14</v>
      </c>
      <c r="D67" s="67" t="s">
        <v>89</v>
      </c>
      <c r="E67" s="68" t="s">
        <v>14</v>
      </c>
      <c r="F67" s="69" t="s">
        <v>90</v>
      </c>
      <c r="G67" s="69" t="s">
        <v>91</v>
      </c>
      <c r="H67" s="70" t="s">
        <v>92</v>
      </c>
      <c r="I67" s="68" t="s">
        <v>14</v>
      </c>
      <c r="J67" s="69" t="s">
        <v>90</v>
      </c>
      <c r="K67" s="69" t="s">
        <v>91</v>
      </c>
      <c r="L67" s="70" t="s">
        <v>92</v>
      </c>
      <c r="M67" s="1081"/>
      <c r="N67" s="1081"/>
      <c r="O67" s="1043"/>
      <c r="P67" s="1077"/>
      <c r="Q67" s="1077"/>
      <c r="R67" s="1"/>
      <c r="S67" s="1"/>
      <c r="T67" s="1"/>
      <c r="U67" s="1"/>
      <c r="V67" s="1"/>
      <c r="W67" s="1"/>
      <c r="X67" s="1"/>
      <c r="Y67" s="1"/>
      <c r="Z67" s="4"/>
      <c r="AA67" s="171"/>
    </row>
    <row r="68" spans="1:27" x14ac:dyDescent="0.25">
      <c r="A68" s="71" t="s">
        <v>93</v>
      </c>
      <c r="B68" s="72" t="s">
        <v>94</v>
      </c>
      <c r="C68" s="292"/>
      <c r="D68" s="251"/>
      <c r="E68" s="249"/>
      <c r="F68" s="250"/>
      <c r="G68" s="250"/>
      <c r="H68" s="250"/>
      <c r="I68" s="293"/>
      <c r="J68" s="294"/>
      <c r="K68" s="294"/>
      <c r="L68" s="294"/>
      <c r="M68" s="247"/>
      <c r="N68" s="247"/>
      <c r="O68" s="247"/>
      <c r="P68" s="247"/>
      <c r="Q68" s="247"/>
      <c r="R68" s="462"/>
      <c r="S68" s="17"/>
      <c r="T68" s="1"/>
      <c r="U68" s="1"/>
      <c r="V68" s="1"/>
      <c r="W68" s="1"/>
      <c r="X68" s="1"/>
      <c r="Y68" s="167">
        <v>0</v>
      </c>
      <c r="Z68" s="4"/>
      <c r="AA68" s="171"/>
    </row>
    <row r="69" spans="1:27" x14ac:dyDescent="0.25">
      <c r="A69" s="73" t="s">
        <v>95</v>
      </c>
      <c r="B69" s="74" t="s">
        <v>96</v>
      </c>
      <c r="C69" s="295"/>
      <c r="D69" s="218"/>
      <c r="E69" s="216"/>
      <c r="F69" s="217"/>
      <c r="G69" s="217"/>
      <c r="H69" s="217"/>
      <c r="I69" s="293"/>
      <c r="J69" s="294"/>
      <c r="K69" s="296"/>
      <c r="L69" s="296"/>
      <c r="M69" s="214"/>
      <c r="N69" s="214"/>
      <c r="O69" s="214"/>
      <c r="P69" s="214"/>
      <c r="Q69" s="214"/>
      <c r="R69" s="462"/>
      <c r="S69" s="1"/>
      <c r="T69" s="1"/>
      <c r="U69" s="1"/>
      <c r="V69" s="1"/>
      <c r="W69" s="1"/>
      <c r="X69" s="1"/>
      <c r="Y69" s="167">
        <v>0</v>
      </c>
      <c r="Z69" s="4"/>
      <c r="AA69" s="171"/>
    </row>
    <row r="70" spans="1:27" x14ac:dyDescent="0.25">
      <c r="A70" s="73" t="s">
        <v>25</v>
      </c>
      <c r="B70" s="74" t="s">
        <v>97</v>
      </c>
      <c r="C70" s="295"/>
      <c r="D70" s="218"/>
      <c r="E70" s="216"/>
      <c r="F70" s="217"/>
      <c r="G70" s="217"/>
      <c r="H70" s="217"/>
      <c r="I70" s="293"/>
      <c r="J70" s="294"/>
      <c r="K70" s="296"/>
      <c r="L70" s="296"/>
      <c r="M70" s="214"/>
      <c r="N70" s="214"/>
      <c r="O70" s="214"/>
      <c r="P70" s="214"/>
      <c r="Q70" s="214"/>
      <c r="R70" s="462"/>
      <c r="S70" s="1"/>
      <c r="T70" s="1"/>
      <c r="U70" s="1"/>
      <c r="V70" s="1"/>
      <c r="W70" s="1"/>
      <c r="X70" s="1"/>
      <c r="Y70" s="167">
        <v>0</v>
      </c>
      <c r="Z70" s="4"/>
      <c r="AA70" s="171"/>
    </row>
    <row r="71" spans="1:27" x14ac:dyDescent="0.25">
      <c r="A71" s="73" t="s">
        <v>27</v>
      </c>
      <c r="B71" s="74" t="s">
        <v>98</v>
      </c>
      <c r="C71" s="295"/>
      <c r="D71" s="218"/>
      <c r="E71" s="216"/>
      <c r="F71" s="217"/>
      <c r="G71" s="217"/>
      <c r="H71" s="217"/>
      <c r="I71" s="297"/>
      <c r="J71" s="296"/>
      <c r="K71" s="296"/>
      <c r="L71" s="296"/>
      <c r="M71" s="214"/>
      <c r="N71" s="214"/>
      <c r="O71" s="214"/>
      <c r="P71" s="214"/>
      <c r="Q71" s="214"/>
      <c r="R71" s="462"/>
      <c r="S71" s="1"/>
      <c r="T71" s="1"/>
      <c r="U71" s="1"/>
      <c r="V71" s="1"/>
      <c r="W71" s="1"/>
      <c r="X71" s="1"/>
      <c r="Y71" s="167">
        <v>0</v>
      </c>
      <c r="Z71" s="4"/>
      <c r="AA71" s="171"/>
    </row>
    <row r="72" spans="1:27" x14ac:dyDescent="0.25">
      <c r="A72" s="73" t="s">
        <v>29</v>
      </c>
      <c r="B72" s="74" t="s">
        <v>99</v>
      </c>
      <c r="C72" s="295"/>
      <c r="D72" s="218"/>
      <c r="E72" s="216"/>
      <c r="F72" s="217"/>
      <c r="G72" s="217"/>
      <c r="H72" s="217"/>
      <c r="I72" s="297"/>
      <c r="J72" s="296"/>
      <c r="K72" s="296"/>
      <c r="L72" s="296"/>
      <c r="M72" s="214"/>
      <c r="N72" s="214"/>
      <c r="O72" s="214"/>
      <c r="P72" s="214"/>
      <c r="Q72" s="214"/>
      <c r="R72" s="462"/>
      <c r="S72" s="1"/>
      <c r="T72" s="1"/>
      <c r="U72" s="1"/>
      <c r="V72" s="1"/>
      <c r="W72" s="1"/>
      <c r="X72" s="1"/>
      <c r="Y72" s="167">
        <v>0</v>
      </c>
      <c r="Z72" s="4"/>
      <c r="AA72" s="171"/>
    </row>
    <row r="73" spans="1:27" x14ac:dyDescent="0.25">
      <c r="A73" s="73" t="s">
        <v>100</v>
      </c>
      <c r="B73" s="74" t="s">
        <v>101</v>
      </c>
      <c r="C73" s="295"/>
      <c r="D73" s="218"/>
      <c r="E73" s="216"/>
      <c r="F73" s="217"/>
      <c r="G73" s="217"/>
      <c r="H73" s="217"/>
      <c r="I73" s="297"/>
      <c r="J73" s="296"/>
      <c r="K73" s="296"/>
      <c r="L73" s="296"/>
      <c r="M73" s="214"/>
      <c r="N73" s="214"/>
      <c r="O73" s="214"/>
      <c r="P73" s="214"/>
      <c r="Q73" s="214"/>
      <c r="R73" s="462"/>
      <c r="S73" s="1"/>
      <c r="T73" s="1"/>
      <c r="U73" s="1"/>
      <c r="V73" s="1"/>
      <c r="W73" s="1"/>
      <c r="X73" s="1"/>
      <c r="Y73" s="167">
        <v>0</v>
      </c>
      <c r="Z73" s="4"/>
      <c r="AA73" s="171"/>
    </row>
    <row r="74" spans="1:27" x14ac:dyDescent="0.25">
      <c r="A74" s="73" t="s">
        <v>36</v>
      </c>
      <c r="B74" s="74" t="s">
        <v>102</v>
      </c>
      <c r="C74" s="295"/>
      <c r="D74" s="218"/>
      <c r="E74" s="216"/>
      <c r="F74" s="217"/>
      <c r="G74" s="217"/>
      <c r="H74" s="217"/>
      <c r="I74" s="297"/>
      <c r="J74" s="296"/>
      <c r="K74" s="296"/>
      <c r="L74" s="296"/>
      <c r="M74" s="214"/>
      <c r="N74" s="214"/>
      <c r="O74" s="214"/>
      <c r="P74" s="214"/>
      <c r="Q74" s="214"/>
      <c r="R74" s="462"/>
      <c r="S74" s="1"/>
      <c r="T74" s="1"/>
      <c r="U74" s="1"/>
      <c r="V74" s="1"/>
      <c r="W74" s="1"/>
      <c r="X74" s="1"/>
      <c r="Y74" s="167">
        <v>0</v>
      </c>
      <c r="Z74" s="4"/>
      <c r="AA74" s="171"/>
    </row>
    <row r="75" spans="1:27" x14ac:dyDescent="0.25">
      <c r="A75" s="73" t="s">
        <v>103</v>
      </c>
      <c r="B75" s="74" t="s">
        <v>104</v>
      </c>
      <c r="C75" s="295"/>
      <c r="D75" s="218"/>
      <c r="E75" s="216"/>
      <c r="F75" s="217"/>
      <c r="G75" s="217"/>
      <c r="H75" s="217"/>
      <c r="I75" s="297"/>
      <c r="J75" s="296"/>
      <c r="K75" s="296"/>
      <c r="L75" s="296"/>
      <c r="M75" s="214"/>
      <c r="N75" s="214"/>
      <c r="O75" s="214"/>
      <c r="P75" s="214"/>
      <c r="Q75" s="214"/>
      <c r="R75" s="462"/>
      <c r="S75" s="1"/>
      <c r="T75" s="1"/>
      <c r="U75" s="1"/>
      <c r="V75" s="1"/>
      <c r="W75" s="1"/>
      <c r="X75" s="1"/>
      <c r="Y75" s="167">
        <v>0</v>
      </c>
      <c r="Z75" s="4"/>
      <c r="AA75" s="171"/>
    </row>
    <row r="76" spans="1:27" x14ac:dyDescent="0.25">
      <c r="A76" s="73" t="s">
        <v>105</v>
      </c>
      <c r="B76" s="74" t="s">
        <v>106</v>
      </c>
      <c r="C76" s="295"/>
      <c r="D76" s="218"/>
      <c r="E76" s="216"/>
      <c r="F76" s="217"/>
      <c r="G76" s="217"/>
      <c r="H76" s="217"/>
      <c r="I76" s="297"/>
      <c r="J76" s="296"/>
      <c r="K76" s="296"/>
      <c r="L76" s="296"/>
      <c r="M76" s="214"/>
      <c r="N76" s="214"/>
      <c r="O76" s="214"/>
      <c r="P76" s="214"/>
      <c r="Q76" s="214"/>
      <c r="R76" s="462"/>
      <c r="S76" s="1"/>
      <c r="T76" s="1"/>
      <c r="U76" s="1"/>
      <c r="V76" s="1"/>
      <c r="W76" s="1"/>
      <c r="X76" s="1"/>
      <c r="Y76" s="167">
        <v>0</v>
      </c>
      <c r="Z76" s="4"/>
      <c r="AA76" s="171"/>
    </row>
    <row r="77" spans="1:27" x14ac:dyDescent="0.25">
      <c r="A77" s="73" t="s">
        <v>107</v>
      </c>
      <c r="B77" s="74" t="s">
        <v>108</v>
      </c>
      <c r="C77" s="295"/>
      <c r="D77" s="218"/>
      <c r="E77" s="216"/>
      <c r="F77" s="217"/>
      <c r="G77" s="217"/>
      <c r="H77" s="217"/>
      <c r="I77" s="297"/>
      <c r="J77" s="296"/>
      <c r="K77" s="296"/>
      <c r="L77" s="296"/>
      <c r="M77" s="214"/>
      <c r="N77" s="214"/>
      <c r="O77" s="214"/>
      <c r="P77" s="214"/>
      <c r="Q77" s="214"/>
      <c r="R77" s="462"/>
      <c r="S77" s="1"/>
      <c r="T77" s="1"/>
      <c r="U77" s="1"/>
      <c r="V77" s="1"/>
      <c r="W77" s="1"/>
      <c r="X77" s="1"/>
      <c r="Y77" s="167">
        <v>0</v>
      </c>
      <c r="Z77" s="4"/>
      <c r="AA77" s="171"/>
    </row>
    <row r="78" spans="1:27" x14ac:dyDescent="0.25">
      <c r="A78" s="73" t="s">
        <v>109</v>
      </c>
      <c r="B78" s="74" t="s">
        <v>110</v>
      </c>
      <c r="C78" s="295"/>
      <c r="D78" s="218"/>
      <c r="E78" s="216"/>
      <c r="F78" s="217"/>
      <c r="G78" s="217"/>
      <c r="H78" s="217"/>
      <c r="I78" s="297"/>
      <c r="J78" s="296"/>
      <c r="K78" s="296"/>
      <c r="L78" s="296"/>
      <c r="M78" s="214"/>
      <c r="N78" s="214"/>
      <c r="O78" s="214"/>
      <c r="P78" s="214"/>
      <c r="Q78" s="214"/>
      <c r="R78" s="462"/>
      <c r="S78" s="1"/>
      <c r="T78" s="1"/>
      <c r="U78" s="1"/>
      <c r="V78" s="1"/>
      <c r="W78" s="1"/>
      <c r="X78" s="1"/>
      <c r="Y78" s="167">
        <v>0</v>
      </c>
      <c r="Z78" s="4"/>
      <c r="AA78" s="171"/>
    </row>
    <row r="79" spans="1:27" x14ac:dyDescent="0.25">
      <c r="A79" s="73" t="s">
        <v>111</v>
      </c>
      <c r="B79" s="74" t="s">
        <v>112</v>
      </c>
      <c r="C79" s="295"/>
      <c r="D79" s="218"/>
      <c r="E79" s="216"/>
      <c r="F79" s="217"/>
      <c r="G79" s="217"/>
      <c r="H79" s="217"/>
      <c r="I79" s="297"/>
      <c r="J79" s="296"/>
      <c r="K79" s="296"/>
      <c r="L79" s="296"/>
      <c r="M79" s="214"/>
      <c r="N79" s="214"/>
      <c r="O79" s="214"/>
      <c r="P79" s="214"/>
      <c r="Q79" s="214"/>
      <c r="R79" s="462"/>
      <c r="S79" s="1"/>
      <c r="T79" s="1"/>
      <c r="U79" s="1"/>
      <c r="V79" s="1"/>
      <c r="W79" s="1"/>
      <c r="X79" s="1"/>
      <c r="Y79" s="167">
        <v>0</v>
      </c>
      <c r="Z79" s="4"/>
      <c r="AA79" s="171"/>
    </row>
    <row r="80" spans="1:27" x14ac:dyDescent="0.25">
      <c r="A80" s="73" t="s">
        <v>113</v>
      </c>
      <c r="B80" s="74" t="s">
        <v>114</v>
      </c>
      <c r="C80" s="295"/>
      <c r="D80" s="218"/>
      <c r="E80" s="216"/>
      <c r="F80" s="217"/>
      <c r="G80" s="217"/>
      <c r="H80" s="217"/>
      <c r="I80" s="297"/>
      <c r="J80" s="296"/>
      <c r="K80" s="296"/>
      <c r="L80" s="296"/>
      <c r="M80" s="214"/>
      <c r="N80" s="214"/>
      <c r="O80" s="214"/>
      <c r="P80" s="214"/>
      <c r="Q80" s="214"/>
      <c r="R80" s="462"/>
      <c r="S80" s="1"/>
      <c r="T80" s="1"/>
      <c r="U80" s="1"/>
      <c r="V80" s="1"/>
      <c r="W80" s="1"/>
      <c r="X80" s="1"/>
      <c r="Y80" s="167">
        <v>0</v>
      </c>
      <c r="Z80" s="4"/>
      <c r="AA80" s="171"/>
    </row>
    <row r="81" spans="1:27" x14ac:dyDescent="0.25">
      <c r="A81" s="73" t="s">
        <v>115</v>
      </c>
      <c r="B81" s="74" t="s">
        <v>116</v>
      </c>
      <c r="C81" s="295"/>
      <c r="D81" s="218"/>
      <c r="E81" s="216"/>
      <c r="F81" s="217"/>
      <c r="G81" s="217"/>
      <c r="H81" s="217"/>
      <c r="I81" s="297"/>
      <c r="J81" s="296"/>
      <c r="K81" s="296"/>
      <c r="L81" s="296"/>
      <c r="M81" s="214"/>
      <c r="N81" s="214"/>
      <c r="O81" s="214"/>
      <c r="P81" s="214"/>
      <c r="Q81" s="214"/>
      <c r="R81" s="462"/>
      <c r="S81" s="1"/>
      <c r="T81" s="1"/>
      <c r="U81" s="1"/>
      <c r="V81" s="1"/>
      <c r="W81" s="1"/>
      <c r="X81" s="1"/>
      <c r="Y81" s="167">
        <v>0</v>
      </c>
      <c r="Z81" s="4"/>
      <c r="AA81" s="171"/>
    </row>
    <row r="82" spans="1:27" x14ac:dyDescent="0.25">
      <c r="A82" s="464" t="s">
        <v>117</v>
      </c>
      <c r="B82" s="74" t="s">
        <v>118</v>
      </c>
      <c r="C82" s="295"/>
      <c r="D82" s="218"/>
      <c r="E82" s="216"/>
      <c r="F82" s="217"/>
      <c r="G82" s="217"/>
      <c r="H82" s="217"/>
      <c r="I82" s="297"/>
      <c r="J82" s="296"/>
      <c r="K82" s="296"/>
      <c r="L82" s="296"/>
      <c r="M82" s="214"/>
      <c r="N82" s="214"/>
      <c r="O82" s="214"/>
      <c r="P82" s="214"/>
      <c r="Q82" s="214"/>
      <c r="R82" s="462"/>
      <c r="S82" s="1"/>
      <c r="T82" s="1"/>
      <c r="U82" s="1"/>
      <c r="V82" s="1"/>
      <c r="W82" s="1"/>
      <c r="X82" s="1"/>
      <c r="Y82" s="167">
        <v>0</v>
      </c>
      <c r="Z82" s="4"/>
      <c r="AA82" s="171"/>
    </row>
    <row r="83" spans="1:27" x14ac:dyDescent="0.25">
      <c r="A83" s="75" t="s">
        <v>119</v>
      </c>
      <c r="B83" s="76" t="s">
        <v>120</v>
      </c>
      <c r="C83" s="298"/>
      <c r="D83" s="257"/>
      <c r="E83" s="255"/>
      <c r="F83" s="256"/>
      <c r="G83" s="256"/>
      <c r="H83" s="256"/>
      <c r="I83" s="299"/>
      <c r="J83" s="300"/>
      <c r="K83" s="300"/>
      <c r="L83" s="300"/>
      <c r="M83" s="253"/>
      <c r="N83" s="253"/>
      <c r="O83" s="253"/>
      <c r="P83" s="253"/>
      <c r="Q83" s="253"/>
      <c r="R83" s="462"/>
      <c r="S83" s="1"/>
      <c r="T83" s="1"/>
      <c r="U83" s="1"/>
      <c r="V83" s="1"/>
      <c r="W83" s="1"/>
      <c r="X83" s="1"/>
      <c r="Y83" s="167">
        <v>0</v>
      </c>
      <c r="Z83" s="4"/>
      <c r="AA83" s="171"/>
    </row>
    <row r="84" spans="1:27" x14ac:dyDescent="0.25">
      <c r="A84" s="75" t="s">
        <v>119</v>
      </c>
      <c r="B84" s="76" t="s">
        <v>121</v>
      </c>
      <c r="C84" s="298"/>
      <c r="D84" s="257"/>
      <c r="E84" s="255"/>
      <c r="F84" s="256"/>
      <c r="G84" s="256"/>
      <c r="H84" s="256"/>
      <c r="I84" s="299"/>
      <c r="J84" s="300"/>
      <c r="K84" s="300"/>
      <c r="L84" s="300"/>
      <c r="M84" s="253"/>
      <c r="N84" s="253"/>
      <c r="O84" s="253"/>
      <c r="P84" s="253"/>
      <c r="Q84" s="253"/>
      <c r="R84" s="462"/>
      <c r="S84" s="1"/>
      <c r="T84" s="1"/>
      <c r="U84" s="1"/>
      <c r="V84" s="1"/>
      <c r="W84" s="1"/>
      <c r="X84" s="1"/>
      <c r="Y84" s="167">
        <v>0</v>
      </c>
      <c r="Z84" s="4"/>
      <c r="AA84" s="171"/>
    </row>
    <row r="85" spans="1:27" x14ac:dyDescent="0.25">
      <c r="A85" s="1067" t="s">
        <v>122</v>
      </c>
      <c r="B85" s="1068"/>
      <c r="C85" s="301"/>
      <c r="D85" s="302"/>
      <c r="E85" s="204"/>
      <c r="F85" s="303"/>
      <c r="G85" s="303"/>
      <c r="H85" s="303"/>
      <c r="I85" s="304"/>
      <c r="J85" s="305"/>
      <c r="K85" s="305"/>
      <c r="L85" s="305"/>
      <c r="M85" s="306"/>
      <c r="N85" s="306"/>
      <c r="O85" s="306"/>
      <c r="P85" s="306"/>
      <c r="Q85" s="306"/>
      <c r="R85" s="462"/>
      <c r="S85" s="3"/>
      <c r="T85" s="3"/>
      <c r="U85" s="3"/>
      <c r="V85" s="3"/>
      <c r="W85" s="3"/>
      <c r="X85" s="3"/>
      <c r="Y85" s="167">
        <v>0</v>
      </c>
      <c r="Z85" s="3"/>
      <c r="AA85" s="170"/>
    </row>
    <row r="86" spans="1:27" x14ac:dyDescent="0.25">
      <c r="A86" s="65" t="s">
        <v>123</v>
      </c>
      <c r="B86" s="147"/>
      <c r="C86" s="209"/>
      <c r="D86" s="465"/>
      <c r="E86" s="209"/>
      <c r="F86" s="465"/>
      <c r="G86" s="465"/>
      <c r="H86" s="465"/>
      <c r="I86" s="209"/>
      <c r="J86" s="465"/>
      <c r="K86" s="465"/>
      <c r="L86" s="465"/>
      <c r="M86" s="465"/>
      <c r="N86" s="465"/>
      <c r="O86" s="465"/>
      <c r="P86" s="465"/>
      <c r="Q86" s="465"/>
      <c r="R86" s="466"/>
      <c r="S86" s="113"/>
      <c r="T86" s="113"/>
      <c r="U86" s="113"/>
      <c r="V86" s="113"/>
      <c r="W86" s="113"/>
      <c r="X86" s="113"/>
      <c r="Y86" s="467"/>
      <c r="Z86" s="113"/>
      <c r="AA86" s="113"/>
    </row>
    <row r="87" spans="1:27" x14ac:dyDescent="0.25">
      <c r="A87" s="112" t="s">
        <v>118</v>
      </c>
      <c r="B87" s="147"/>
      <c r="C87" s="209"/>
      <c r="D87" s="465"/>
      <c r="E87" s="209"/>
      <c r="F87" s="465"/>
      <c r="G87" s="465"/>
      <c r="H87" s="465"/>
      <c r="I87" s="209"/>
      <c r="J87" s="465"/>
      <c r="K87" s="465"/>
      <c r="L87" s="465"/>
      <c r="M87" s="465"/>
      <c r="N87" s="465"/>
      <c r="O87" s="465"/>
      <c r="P87" s="465"/>
      <c r="Q87" s="465"/>
      <c r="R87" s="466"/>
      <c r="S87" s="113"/>
      <c r="T87" s="113"/>
      <c r="U87" s="113"/>
      <c r="V87" s="113"/>
      <c r="W87" s="113"/>
      <c r="X87" s="113"/>
      <c r="Y87" s="467"/>
      <c r="Z87" s="113"/>
      <c r="AA87" s="113"/>
    </row>
    <row r="88" spans="1:27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 s="1"/>
      <c r="S88" s="1"/>
      <c r="T88" s="1"/>
      <c r="U88" s="1"/>
      <c r="V88" s="1"/>
      <c r="W88" s="1"/>
      <c r="X88" s="1"/>
      <c r="Y88" s="1"/>
      <c r="Z88" s="4"/>
      <c r="AA88" s="171"/>
    </row>
    <row r="89" spans="1:27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 s="1"/>
      <c r="S89" s="1"/>
      <c r="T89" s="1"/>
      <c r="U89" s="1"/>
      <c r="V89" s="1"/>
      <c r="W89" s="1"/>
      <c r="X89" s="1"/>
      <c r="Y89" s="1"/>
      <c r="Z89" s="4"/>
      <c r="AA89" s="171"/>
    </row>
    <row r="90" spans="1:27" x14ac:dyDescent="0.25">
      <c r="A90" s="1134"/>
      <c r="B90" s="1135"/>
      <c r="C90" s="499" t="s">
        <v>14</v>
      </c>
      <c r="D90" s="67" t="s">
        <v>89</v>
      </c>
      <c r="E90" s="68" t="s">
        <v>14</v>
      </c>
      <c r="F90" s="69" t="s">
        <v>90</v>
      </c>
      <c r="G90" s="69" t="s">
        <v>91</v>
      </c>
      <c r="H90" s="70" t="s">
        <v>92</v>
      </c>
      <c r="I90" s="68" t="s">
        <v>14</v>
      </c>
      <c r="J90" s="69" t="s">
        <v>90</v>
      </c>
      <c r="K90" s="69" t="s">
        <v>91</v>
      </c>
      <c r="L90" s="70" t="s">
        <v>92</v>
      </c>
      <c r="M90" s="1081"/>
      <c r="N90" s="1081"/>
      <c r="O90" s="1043"/>
      <c r="P90" s="1077"/>
      <c r="Q90" s="1077"/>
      <c r="R90" s="1"/>
      <c r="S90" s="1"/>
      <c r="T90" s="1"/>
      <c r="U90" s="1"/>
      <c r="V90" s="1"/>
      <c r="W90" s="1"/>
      <c r="X90" s="1"/>
      <c r="Y90" s="1"/>
      <c r="Z90" s="4"/>
      <c r="AA90" s="171"/>
    </row>
    <row r="91" spans="1:27" x14ac:dyDescent="0.25">
      <c r="A91" s="71" t="s">
        <v>124</v>
      </c>
      <c r="B91" s="72" t="s">
        <v>125</v>
      </c>
      <c r="C91" s="292"/>
      <c r="D91" s="251"/>
      <c r="E91" s="249"/>
      <c r="F91" s="250"/>
      <c r="G91" s="250"/>
      <c r="H91" s="250"/>
      <c r="I91" s="293"/>
      <c r="J91" s="294"/>
      <c r="K91" s="294"/>
      <c r="L91" s="294"/>
      <c r="M91" s="247"/>
      <c r="N91" s="247"/>
      <c r="O91" s="247"/>
      <c r="P91" s="247"/>
      <c r="Q91" s="247"/>
      <c r="R91" s="462"/>
      <c r="S91" s="17"/>
      <c r="T91" s="1"/>
      <c r="U91" s="1"/>
      <c r="V91" s="1"/>
      <c r="W91" s="1"/>
      <c r="X91" s="1"/>
      <c r="Y91" s="167">
        <v>0</v>
      </c>
      <c r="Z91" s="4"/>
      <c r="AA91" s="171"/>
    </row>
    <row r="92" spans="1:27" x14ac:dyDescent="0.25">
      <c r="A92" s="73" t="s">
        <v>126</v>
      </c>
      <c r="B92" s="74" t="s">
        <v>127</v>
      </c>
      <c r="C92" s="295"/>
      <c r="D92" s="218"/>
      <c r="E92" s="216"/>
      <c r="F92" s="217"/>
      <c r="G92" s="217"/>
      <c r="H92" s="217"/>
      <c r="I92" s="293"/>
      <c r="J92" s="294"/>
      <c r="K92" s="296"/>
      <c r="L92" s="296"/>
      <c r="M92" s="214"/>
      <c r="N92" s="214"/>
      <c r="O92" s="214"/>
      <c r="P92" s="214"/>
      <c r="Q92" s="214"/>
      <c r="R92" s="462"/>
      <c r="S92" s="1"/>
      <c r="T92" s="1"/>
      <c r="U92" s="1"/>
      <c r="V92" s="1"/>
      <c r="W92" s="1"/>
      <c r="X92" s="1"/>
      <c r="Y92" s="167">
        <v>0</v>
      </c>
      <c r="Z92" s="4"/>
      <c r="AA92" s="171"/>
    </row>
    <row r="93" spans="1:27" x14ac:dyDescent="0.25">
      <c r="A93" s="1067" t="s">
        <v>122</v>
      </c>
      <c r="B93" s="1068"/>
      <c r="C93" s="301"/>
      <c r="D93" s="302"/>
      <c r="E93" s="204"/>
      <c r="F93" s="303"/>
      <c r="G93" s="303"/>
      <c r="H93" s="303"/>
      <c r="I93" s="304"/>
      <c r="J93" s="305"/>
      <c r="K93" s="305"/>
      <c r="L93" s="305"/>
      <c r="M93" s="306"/>
      <c r="N93" s="306"/>
      <c r="O93" s="306"/>
      <c r="P93" s="306"/>
      <c r="Q93" s="306"/>
      <c r="R93" s="462"/>
      <c r="S93" s="3"/>
      <c r="T93" s="3"/>
      <c r="U93" s="3"/>
      <c r="V93" s="3"/>
      <c r="W93" s="3"/>
      <c r="X93" s="3"/>
      <c r="Y93" s="167">
        <v>0</v>
      </c>
      <c r="Z93" s="3"/>
      <c r="AA93" s="170"/>
    </row>
    <row r="94" spans="1:27" x14ac:dyDescent="0.25">
      <c r="A94" s="1129" t="s">
        <v>128</v>
      </c>
      <c r="B94" s="1129"/>
      <c r="C94" s="1129"/>
      <c r="D94" s="1129"/>
      <c r="E94" s="180"/>
      <c r="F94" s="1"/>
      <c r="G94" s="1"/>
      <c r="H94" s="1"/>
      <c r="I94" s="180" t="s">
        <v>20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78">
        <v>0</v>
      </c>
      <c r="Y94" s="177">
        <v>0</v>
      </c>
      <c r="Z94" s="1"/>
      <c r="AA94" s="1"/>
    </row>
    <row r="95" spans="1:27" ht="31.5" x14ac:dyDescent="0.25">
      <c r="A95" s="1067" t="s">
        <v>129</v>
      </c>
      <c r="B95" s="1068"/>
      <c r="C95" s="504" t="s">
        <v>14</v>
      </c>
      <c r="D95" s="504" t="s">
        <v>130</v>
      </c>
      <c r="E95" s="399" t="s">
        <v>131</v>
      </c>
      <c r="F95" s="400" t="s">
        <v>132</v>
      </c>
      <c r="G95" s="1"/>
      <c r="H95" s="1"/>
      <c r="I95" s="492" t="s">
        <v>133</v>
      </c>
      <c r="J95" s="49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3"/>
      <c r="X95" s="148"/>
      <c r="Y95" s="150"/>
      <c r="Z95" s="170"/>
      <c r="AA95" s="3"/>
    </row>
    <row r="96" spans="1:27" ht="15.75" x14ac:dyDescent="0.25">
      <c r="A96" s="1110" t="s">
        <v>134</v>
      </c>
      <c r="B96" s="79" t="s">
        <v>135</v>
      </c>
      <c r="C96" s="307"/>
      <c r="D96" s="308"/>
      <c r="E96" s="309"/>
      <c r="F96" s="310"/>
      <c r="G96" s="451" t="s">
        <v>20</v>
      </c>
      <c r="H96" s="1"/>
      <c r="I96" s="492" t="s">
        <v>136</v>
      </c>
      <c r="J96" s="49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77">
        <v>0</v>
      </c>
      <c r="Y96" s="177"/>
      <c r="Z96" s="1"/>
      <c r="AA96" s="1"/>
    </row>
    <row r="97" spans="1:26" x14ac:dyDescent="0.25">
      <c r="A97" s="1111"/>
      <c r="B97" s="62" t="s">
        <v>137</v>
      </c>
      <c r="C97" s="311"/>
      <c r="D97" s="312"/>
      <c r="E97" s="313"/>
      <c r="F97" s="314"/>
      <c r="G97" s="451" t="s">
        <v>20</v>
      </c>
      <c r="H97" s="1"/>
      <c r="I97" s="49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77">
        <v>0</v>
      </c>
      <c r="Y97" s="177"/>
      <c r="Z97" s="1"/>
    </row>
    <row r="98" spans="1:26" ht="15.75" x14ac:dyDescent="0.25">
      <c r="A98" s="1110" t="s">
        <v>138</v>
      </c>
      <c r="B98" s="54" t="s">
        <v>135</v>
      </c>
      <c r="C98" s="315"/>
      <c r="D98" s="316"/>
      <c r="E98" s="317"/>
      <c r="F98" s="318"/>
      <c r="G98" s="451" t="s">
        <v>20</v>
      </c>
      <c r="H98" s="1"/>
      <c r="I98" s="492" t="s">
        <v>139</v>
      </c>
      <c r="J98" s="49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77">
        <v>0</v>
      </c>
      <c r="Y98" s="178"/>
      <c r="Z98" s="1"/>
    </row>
    <row r="99" spans="1:26" ht="15.75" x14ac:dyDescent="0.25">
      <c r="A99" s="1111"/>
      <c r="B99" s="62" t="s">
        <v>137</v>
      </c>
      <c r="C99" s="311"/>
      <c r="D99" s="312"/>
      <c r="E99" s="313"/>
      <c r="F99" s="314"/>
      <c r="G99" s="451" t="s">
        <v>20</v>
      </c>
      <c r="H99" s="1"/>
      <c r="I99" s="492" t="s">
        <v>140</v>
      </c>
      <c r="J99" s="49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77">
        <v>0</v>
      </c>
      <c r="Y99" s="178"/>
      <c r="Z99" s="1"/>
    </row>
    <row r="100" spans="1:26" x14ac:dyDescent="0.25">
      <c r="A100" s="1096" t="s">
        <v>141</v>
      </c>
      <c r="B100" s="54" t="s">
        <v>142</v>
      </c>
      <c r="C100" s="315"/>
      <c r="D100" s="316"/>
      <c r="E100" s="317"/>
      <c r="F100" s="318"/>
      <c r="G100" s="451" t="s">
        <v>20</v>
      </c>
      <c r="H100" s="1"/>
      <c r="I100" s="7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77">
        <v>0</v>
      </c>
      <c r="Y100" s="178"/>
      <c r="Z100" s="1"/>
    </row>
    <row r="101" spans="1:26" x14ac:dyDescent="0.25">
      <c r="A101" s="1097"/>
      <c r="B101" s="62" t="s">
        <v>143</v>
      </c>
      <c r="C101" s="311"/>
      <c r="D101" s="312"/>
      <c r="E101" s="313"/>
      <c r="F101" s="314"/>
      <c r="G101" s="451" t="s">
        <v>20</v>
      </c>
      <c r="H101" s="1"/>
      <c r="I101" s="7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77">
        <v>0</v>
      </c>
      <c r="Y101" s="178"/>
      <c r="Z101" s="1"/>
    </row>
    <row r="102" spans="1:26" x14ac:dyDescent="0.25">
      <c r="A102" s="1094" t="s">
        <v>144</v>
      </c>
      <c r="B102" s="1095"/>
      <c r="C102" s="496"/>
      <c r="D102" s="319"/>
      <c r="E102" s="320"/>
      <c r="F102" s="321"/>
      <c r="G102" s="451" t="s">
        <v>20</v>
      </c>
      <c r="H102" s="1"/>
      <c r="I102" s="7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77">
        <v>0</v>
      </c>
      <c r="Y102" s="178"/>
      <c r="Z102" s="1"/>
    </row>
    <row r="103" spans="1:26" x14ac:dyDescent="0.25">
      <c r="A103" s="1093" t="s">
        <v>145</v>
      </c>
      <c r="B103" s="1093"/>
      <c r="C103" s="1093"/>
      <c r="D103" s="1093"/>
      <c r="E103" s="1"/>
      <c r="F103" s="1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49"/>
      <c r="Y103" s="148"/>
      <c r="Z103" s="1"/>
    </row>
    <row r="104" spans="1:26" ht="21" x14ac:dyDescent="0.25">
      <c r="A104" s="1067" t="s">
        <v>129</v>
      </c>
      <c r="B104" s="1068"/>
      <c r="C104" s="504" t="s">
        <v>14</v>
      </c>
      <c r="D104" s="399" t="s">
        <v>131</v>
      </c>
      <c r="E104" s="400" t="s">
        <v>132</v>
      </c>
      <c r="F104" s="505"/>
      <c r="G104" s="147"/>
      <c r="H104" s="1"/>
      <c r="I104" s="7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49"/>
      <c r="Y104" s="148"/>
      <c r="Z104" s="1"/>
    </row>
    <row r="105" spans="1:26" x14ac:dyDescent="0.25">
      <c r="A105" s="1112" t="s">
        <v>146</v>
      </c>
      <c r="B105" s="1113"/>
      <c r="C105" s="307">
        <v>0</v>
      </c>
      <c r="D105" s="309"/>
      <c r="E105" s="310"/>
      <c r="F105" s="457"/>
      <c r="G105" s="151"/>
      <c r="H105" s="4" t="s">
        <v>20</v>
      </c>
      <c r="I105" s="7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49"/>
      <c r="Y105" s="148"/>
      <c r="Z105" s="1"/>
    </row>
    <row r="106" spans="1:26" x14ac:dyDescent="0.25">
      <c r="A106" s="1108" t="s">
        <v>147</v>
      </c>
      <c r="B106" s="1109"/>
      <c r="C106" s="322">
        <v>0</v>
      </c>
      <c r="D106" s="323"/>
      <c r="E106" s="324"/>
      <c r="F106" s="457"/>
      <c r="G106" s="151"/>
      <c r="H106" s="4" t="s">
        <v>20</v>
      </c>
      <c r="I106" s="7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49"/>
      <c r="Y106" s="148"/>
      <c r="Z106" s="1"/>
    </row>
    <row r="107" spans="1:26" x14ac:dyDescent="0.25">
      <c r="A107" s="1096" t="s">
        <v>148</v>
      </c>
      <c r="B107" s="79" t="s">
        <v>149</v>
      </c>
      <c r="C107" s="307">
        <v>0</v>
      </c>
      <c r="D107" s="309"/>
      <c r="E107" s="310"/>
      <c r="F107" s="457"/>
      <c r="G107" s="151"/>
      <c r="H107" s="4" t="s">
        <v>20</v>
      </c>
      <c r="I107" s="7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49"/>
      <c r="Y107" s="148"/>
      <c r="Z107" s="173"/>
    </row>
    <row r="108" spans="1:26" x14ac:dyDescent="0.25">
      <c r="A108" s="1097"/>
      <c r="B108" s="62" t="s">
        <v>143</v>
      </c>
      <c r="C108" s="311">
        <v>0</v>
      </c>
      <c r="D108" s="313"/>
      <c r="E108" s="314"/>
      <c r="F108" s="457"/>
      <c r="G108" s="151"/>
      <c r="H108" s="4" t="s">
        <v>20</v>
      </c>
      <c r="I108" s="7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49"/>
      <c r="Y108" s="149"/>
      <c r="Z108" s="173"/>
    </row>
    <row r="109" spans="1:26" x14ac:dyDescent="0.25">
      <c r="A109" s="1093" t="s">
        <v>150</v>
      </c>
      <c r="B109" s="1093"/>
      <c r="C109" s="1093"/>
      <c r="D109" s="1093"/>
      <c r="E109" s="1"/>
      <c r="F109" s="1"/>
      <c r="G109" s="1"/>
      <c r="H109" s="1"/>
      <c r="I109" s="1"/>
      <c r="J109" s="1"/>
      <c r="K109" s="11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49"/>
      <c r="Y109" s="149"/>
      <c r="Z109" s="1"/>
    </row>
    <row r="110" spans="1:26" ht="31.5" x14ac:dyDescent="0.25">
      <c r="A110" s="1104" t="s">
        <v>151</v>
      </c>
      <c r="B110" s="1104"/>
      <c r="C110" s="502" t="s">
        <v>14</v>
      </c>
      <c r="D110" s="502" t="s">
        <v>130</v>
      </c>
      <c r="E110" s="11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49"/>
      <c r="Y110" s="149"/>
      <c r="Z110" s="1"/>
    </row>
    <row r="111" spans="1:26" x14ac:dyDescent="0.25">
      <c r="A111" s="1102" t="s">
        <v>152</v>
      </c>
      <c r="B111" s="1103"/>
      <c r="C111" s="325"/>
      <c r="D111" s="326"/>
      <c r="E111" s="451" t="s">
        <v>20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52">
        <v>0</v>
      </c>
      <c r="S111" s="1"/>
      <c r="T111" s="1"/>
      <c r="U111" s="1"/>
      <c r="V111" s="1"/>
      <c r="W111" s="1"/>
      <c r="X111" s="177">
        <v>0</v>
      </c>
      <c r="Y111" s="177"/>
      <c r="Z111" s="1"/>
    </row>
    <row r="112" spans="1:26" x14ac:dyDescent="0.25">
      <c r="A112" s="1078" t="s">
        <v>153</v>
      </c>
      <c r="B112" s="1079"/>
      <c r="C112" s="327"/>
      <c r="D112" s="328"/>
      <c r="E112" s="451" t="s">
        <v>20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52">
        <v>0</v>
      </c>
      <c r="S112" s="1"/>
      <c r="T112" s="1"/>
      <c r="U112" s="1"/>
      <c r="V112" s="1"/>
      <c r="W112" s="1"/>
      <c r="X112" s="177">
        <v>0</v>
      </c>
      <c r="Y112" s="178"/>
      <c r="Z112" s="1"/>
    </row>
    <row r="113" spans="1:25" x14ac:dyDescent="0.25">
      <c r="A113" s="77" t="s">
        <v>154</v>
      </c>
      <c r="B113" s="20"/>
      <c r="C113" s="20"/>
      <c r="D113" s="20"/>
      <c r="E113" s="1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" x14ac:dyDescent="0.25">
      <c r="A115" s="1042"/>
      <c r="B115" s="1043"/>
      <c r="C115" s="504" t="s">
        <v>14</v>
      </c>
      <c r="D115" s="401" t="s">
        <v>156</v>
      </c>
      <c r="E115" s="402" t="s">
        <v>157</v>
      </c>
      <c r="F115" s="499" t="s">
        <v>16</v>
      </c>
      <c r="G115" s="41" t="s">
        <v>17</v>
      </c>
      <c r="H115" s="500" t="s">
        <v>18</v>
      </c>
      <c r="I115" s="1081"/>
      <c r="J115" s="1082"/>
      <c r="K115" s="107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063" t="s">
        <v>158</v>
      </c>
      <c r="B116" s="81" t="s">
        <v>159</v>
      </c>
      <c r="C116" s="259"/>
      <c r="D116" s="329"/>
      <c r="E116" s="403"/>
      <c r="F116" s="261"/>
      <c r="G116" s="330"/>
      <c r="H116" s="260"/>
      <c r="I116" s="260"/>
      <c r="J116" s="331"/>
      <c r="K116" s="260"/>
      <c r="L116" s="451" t="s">
        <v>20</v>
      </c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79">
        <v>0</v>
      </c>
      <c r="Y116" s="181">
        <v>0</v>
      </c>
    </row>
    <row r="117" spans="1:25" x14ac:dyDescent="0.25">
      <c r="A117" s="1084"/>
      <c r="B117" s="82" t="s">
        <v>160</v>
      </c>
      <c r="C117" s="220"/>
      <c r="D117" s="404"/>
      <c r="E117" s="405"/>
      <c r="F117" s="221"/>
      <c r="G117" s="223"/>
      <c r="H117" s="266"/>
      <c r="I117" s="266"/>
      <c r="J117" s="220"/>
      <c r="K117" s="266"/>
      <c r="L117" s="451" t="s">
        <v>20</v>
      </c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79"/>
      <c r="Y117" s="181">
        <v>0</v>
      </c>
    </row>
    <row r="118" spans="1:25" x14ac:dyDescent="0.25">
      <c r="A118" s="1085"/>
      <c r="B118" s="83" t="s">
        <v>14</v>
      </c>
      <c r="C118" s="202"/>
      <c r="D118" s="320"/>
      <c r="E118" s="321"/>
      <c r="F118" s="203"/>
      <c r="G118" s="205"/>
      <c r="H118" s="273"/>
      <c r="I118" s="273"/>
      <c r="J118" s="202"/>
      <c r="K118" s="273"/>
      <c r="L118" s="451" t="s">
        <v>20</v>
      </c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79"/>
      <c r="Y118" s="181">
        <v>0</v>
      </c>
    </row>
    <row r="119" spans="1:25" x14ac:dyDescent="0.25">
      <c r="A119" s="84" t="s">
        <v>161</v>
      </c>
      <c r="B119" s="85"/>
      <c r="C119" s="332"/>
      <c r="D119" s="320"/>
      <c r="E119" s="321"/>
      <c r="F119" s="248"/>
      <c r="G119" s="250"/>
      <c r="H119" s="333"/>
      <c r="I119" s="333"/>
      <c r="J119" s="247"/>
      <c r="K119" s="333"/>
      <c r="L119" s="451" t="s">
        <v>20</v>
      </c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79"/>
      <c r="Y119" s="181">
        <v>0</v>
      </c>
    </row>
    <row r="120" spans="1:25" x14ac:dyDescent="0.25">
      <c r="A120" s="86" t="s">
        <v>162</v>
      </c>
      <c r="B120" s="87"/>
      <c r="C120" s="334"/>
      <c r="D120" s="407"/>
      <c r="E120" s="336"/>
      <c r="F120" s="254"/>
      <c r="G120" s="256"/>
      <c r="H120" s="277"/>
      <c r="I120" s="277"/>
      <c r="J120" s="253"/>
      <c r="K120" s="277"/>
      <c r="L120" s="451" t="s">
        <v>20</v>
      </c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79"/>
      <c r="Y120" s="181">
        <v>0</v>
      </c>
    </row>
    <row r="121" spans="1:25" x14ac:dyDescent="0.25">
      <c r="A121" s="1086" t="s">
        <v>163</v>
      </c>
      <c r="B121" s="1070"/>
      <c r="C121" s="301"/>
      <c r="D121" s="204"/>
      <c r="E121" s="206"/>
      <c r="F121" s="203"/>
      <c r="G121" s="205"/>
      <c r="H121" s="273"/>
      <c r="I121" s="273"/>
      <c r="J121" s="202"/>
      <c r="K121" s="273"/>
      <c r="L121" s="451" t="s">
        <v>20</v>
      </c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79">
        <v>0</v>
      </c>
      <c r="Y121" s="181">
        <v>0</v>
      </c>
    </row>
    <row r="122" spans="1:25" x14ac:dyDescent="0.25">
      <c r="A122" s="88" t="s">
        <v>164</v>
      </c>
      <c r="B122" s="89"/>
      <c r="C122" s="335"/>
      <c r="D122" s="406"/>
      <c r="E122" s="336"/>
      <c r="F122" s="209"/>
      <c r="G122" s="211"/>
      <c r="H122" s="337"/>
      <c r="I122" s="337"/>
      <c r="J122" s="208"/>
      <c r="K122" s="337"/>
      <c r="L122" s="451" t="s">
        <v>20</v>
      </c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79"/>
      <c r="Y122" s="181">
        <v>0</v>
      </c>
    </row>
    <row r="123" spans="1:25" x14ac:dyDescent="0.25">
      <c r="A123" s="1080" t="s">
        <v>165</v>
      </c>
      <c r="B123" s="90" t="s">
        <v>159</v>
      </c>
      <c r="C123" s="334"/>
      <c r="D123" s="228"/>
      <c r="E123" s="230"/>
      <c r="F123" s="227"/>
      <c r="G123" s="229"/>
      <c r="H123" s="264"/>
      <c r="I123" s="264"/>
      <c r="J123" s="226"/>
      <c r="K123" s="264"/>
      <c r="L123" s="451" t="s">
        <v>20</v>
      </c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79">
        <v>0</v>
      </c>
      <c r="Y123" s="181">
        <v>0</v>
      </c>
    </row>
    <row r="124" spans="1:25" x14ac:dyDescent="0.25">
      <c r="A124" s="1082"/>
      <c r="B124" s="82" t="s">
        <v>160</v>
      </c>
      <c r="C124" s="338"/>
      <c r="D124" s="404"/>
      <c r="E124" s="405"/>
      <c r="F124" s="221"/>
      <c r="G124" s="223"/>
      <c r="H124" s="266"/>
      <c r="I124" s="266"/>
      <c r="J124" s="220"/>
      <c r="K124" s="266"/>
      <c r="L124" s="451" t="s">
        <v>20</v>
      </c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79"/>
      <c r="Y124" s="181">
        <v>0</v>
      </c>
    </row>
    <row r="125" spans="1:25" x14ac:dyDescent="0.25">
      <c r="A125" s="1081"/>
      <c r="B125" s="83" t="s">
        <v>14</v>
      </c>
      <c r="C125" s="301"/>
      <c r="D125" s="320"/>
      <c r="E125" s="321"/>
      <c r="F125" s="203"/>
      <c r="G125" s="205"/>
      <c r="H125" s="273"/>
      <c r="I125" s="273"/>
      <c r="J125" s="202"/>
      <c r="K125" s="273"/>
      <c r="L125" s="451" t="s">
        <v>20</v>
      </c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79"/>
      <c r="Y125" s="181">
        <v>0</v>
      </c>
    </row>
    <row r="126" spans="1:25" x14ac:dyDescent="0.25">
      <c r="A126" s="1082" t="s">
        <v>166</v>
      </c>
      <c r="B126" s="91" t="s">
        <v>159</v>
      </c>
      <c r="C126" s="335"/>
      <c r="D126" s="249"/>
      <c r="E126" s="251"/>
      <c r="F126" s="248"/>
      <c r="G126" s="250"/>
      <c r="H126" s="333"/>
      <c r="I126" s="333"/>
      <c r="J126" s="208"/>
      <c r="K126" s="333"/>
      <c r="L126" s="451" t="s">
        <v>20</v>
      </c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79">
        <v>0</v>
      </c>
      <c r="Y126" s="181">
        <v>0</v>
      </c>
    </row>
    <row r="127" spans="1:25" x14ac:dyDescent="0.25">
      <c r="A127" s="1082"/>
      <c r="B127" s="82" t="s">
        <v>160</v>
      </c>
      <c r="C127" s="338"/>
      <c r="D127" s="404"/>
      <c r="E127" s="405"/>
      <c r="F127" s="221"/>
      <c r="G127" s="223"/>
      <c r="H127" s="266"/>
      <c r="I127" s="266"/>
      <c r="J127" s="220"/>
      <c r="K127" s="266"/>
      <c r="L127" s="451" t="s">
        <v>20</v>
      </c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79"/>
      <c r="Y127" s="181">
        <v>0</v>
      </c>
    </row>
    <row r="128" spans="1:25" x14ac:dyDescent="0.25">
      <c r="A128" s="1082"/>
      <c r="B128" s="83" t="s">
        <v>14</v>
      </c>
      <c r="C128" s="301"/>
      <c r="D128" s="320"/>
      <c r="E128" s="321"/>
      <c r="F128" s="203"/>
      <c r="G128" s="205"/>
      <c r="H128" s="273"/>
      <c r="I128" s="273"/>
      <c r="J128" s="202"/>
      <c r="K128" s="273"/>
      <c r="L128" s="451" t="s">
        <v>20</v>
      </c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79"/>
      <c r="Y128" s="181">
        <v>0</v>
      </c>
    </row>
    <row r="129" spans="1:26" x14ac:dyDescent="0.25">
      <c r="A129" s="86" t="s">
        <v>167</v>
      </c>
      <c r="B129" s="89"/>
      <c r="C129" s="335"/>
      <c r="D129" s="407"/>
      <c r="E129" s="336"/>
      <c r="F129" s="209"/>
      <c r="G129" s="211"/>
      <c r="H129" s="337"/>
      <c r="I129" s="337"/>
      <c r="J129" s="208"/>
      <c r="K129" s="337"/>
      <c r="L129" s="451" t="s">
        <v>20</v>
      </c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79"/>
      <c r="Y129" s="181">
        <v>0</v>
      </c>
      <c r="Z129" s="1"/>
    </row>
    <row r="130" spans="1:26" x14ac:dyDescent="0.25">
      <c r="A130" s="84" t="s">
        <v>168</v>
      </c>
      <c r="B130" s="92"/>
      <c r="C130" s="301"/>
      <c r="D130" s="204"/>
      <c r="E130" s="206"/>
      <c r="F130" s="203"/>
      <c r="G130" s="205"/>
      <c r="H130" s="273"/>
      <c r="I130" s="273"/>
      <c r="J130" s="202"/>
      <c r="K130" s="273"/>
      <c r="L130" s="451" t="s">
        <v>20</v>
      </c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79">
        <v>0</v>
      </c>
      <c r="Y130" s="181">
        <v>0</v>
      </c>
      <c r="Z130" s="1"/>
    </row>
    <row r="131" spans="1:26" x14ac:dyDescent="0.25">
      <c r="A131" s="1087" t="s">
        <v>169</v>
      </c>
      <c r="B131" s="90" t="s">
        <v>159</v>
      </c>
      <c r="C131" s="335"/>
      <c r="D131" s="210"/>
      <c r="E131" s="212"/>
      <c r="F131" s="209"/>
      <c r="G131" s="211"/>
      <c r="H131" s="337"/>
      <c r="I131" s="337"/>
      <c r="J131" s="208"/>
      <c r="K131" s="337"/>
      <c r="L131" s="451" t="s">
        <v>20</v>
      </c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79">
        <v>0</v>
      </c>
      <c r="Y131" s="181">
        <v>0</v>
      </c>
      <c r="Z131" s="1"/>
    </row>
    <row r="132" spans="1:26" x14ac:dyDescent="0.25">
      <c r="A132" s="1088"/>
      <c r="B132" s="82" t="s">
        <v>160</v>
      </c>
      <c r="C132" s="338"/>
      <c r="D132" s="404"/>
      <c r="E132" s="405"/>
      <c r="F132" s="221"/>
      <c r="G132" s="223"/>
      <c r="H132" s="266"/>
      <c r="I132" s="266"/>
      <c r="J132" s="220"/>
      <c r="K132" s="266"/>
      <c r="L132" s="451" t="s">
        <v>20</v>
      </c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79"/>
      <c r="Y132" s="181">
        <v>0</v>
      </c>
      <c r="Z132" s="1"/>
    </row>
    <row r="133" spans="1:26" x14ac:dyDescent="0.25">
      <c r="A133" s="1089"/>
      <c r="B133" s="83" t="s">
        <v>14</v>
      </c>
      <c r="C133" s="301"/>
      <c r="D133" s="320"/>
      <c r="E133" s="321"/>
      <c r="F133" s="203"/>
      <c r="G133" s="205"/>
      <c r="H133" s="273"/>
      <c r="I133" s="273"/>
      <c r="J133" s="202"/>
      <c r="K133" s="273"/>
      <c r="L133" s="451" t="s">
        <v>20</v>
      </c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79"/>
      <c r="Y133" s="181">
        <v>0</v>
      </c>
      <c r="Z133" s="1"/>
    </row>
    <row r="134" spans="1:26" x14ac:dyDescent="0.25">
      <c r="A134" s="84" t="s">
        <v>170</v>
      </c>
      <c r="B134" s="92"/>
      <c r="C134" s="301"/>
      <c r="D134" s="320"/>
      <c r="E134" s="321"/>
      <c r="F134" s="203"/>
      <c r="G134" s="205"/>
      <c r="H134" s="273"/>
      <c r="I134" s="273"/>
      <c r="J134" s="202"/>
      <c r="K134" s="273"/>
      <c r="L134" s="451" t="s">
        <v>20</v>
      </c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79"/>
      <c r="Y134" s="181"/>
      <c r="Z134" s="1"/>
    </row>
    <row r="135" spans="1:26" x14ac:dyDescent="0.25">
      <c r="A135" s="1052" t="s">
        <v>171</v>
      </c>
      <c r="B135" s="93" t="s">
        <v>159</v>
      </c>
      <c r="C135" s="339"/>
      <c r="D135" s="440"/>
      <c r="E135" s="441"/>
      <c r="F135" s="228"/>
      <c r="G135" s="229"/>
      <c r="H135" s="230"/>
      <c r="I135" s="339"/>
      <c r="J135" s="226"/>
      <c r="K135" s="264"/>
      <c r="L135" s="451" t="s">
        <v>20</v>
      </c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79"/>
      <c r="Y135" s="181">
        <v>0</v>
      </c>
      <c r="Z135" s="1"/>
    </row>
    <row r="136" spans="1:26" x14ac:dyDescent="0.25">
      <c r="A136" s="1053"/>
      <c r="B136" s="94" t="s">
        <v>160</v>
      </c>
      <c r="C136" s="295"/>
      <c r="D136" s="320"/>
      <c r="E136" s="321"/>
      <c r="F136" s="215"/>
      <c r="G136" s="217"/>
      <c r="H136" s="275"/>
      <c r="I136" s="275"/>
      <c r="J136" s="214"/>
      <c r="K136" s="275"/>
      <c r="L136" s="451" t="s">
        <v>20</v>
      </c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79"/>
      <c r="Y136" s="181">
        <v>0</v>
      </c>
      <c r="Z136" s="1"/>
    </row>
    <row r="137" spans="1:26" x14ac:dyDescent="0.25">
      <c r="A137" s="1054"/>
      <c r="B137" s="95" t="s">
        <v>14</v>
      </c>
      <c r="C137" s="338"/>
      <c r="D137" s="407"/>
      <c r="E137" s="336"/>
      <c r="F137" s="221"/>
      <c r="G137" s="223"/>
      <c r="H137" s="266"/>
      <c r="I137" s="266"/>
      <c r="J137" s="220"/>
      <c r="K137" s="266"/>
      <c r="L137" s="451" t="s">
        <v>20</v>
      </c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79"/>
      <c r="Y137" s="181">
        <v>0</v>
      </c>
      <c r="Z137" s="1"/>
    </row>
    <row r="138" spans="1:26" x14ac:dyDescent="0.25">
      <c r="A138" s="77" t="s">
        <v>172</v>
      </c>
      <c r="B138" s="20"/>
      <c r="C138" s="96"/>
      <c r="D138" s="96"/>
      <c r="E138" s="97"/>
      <c r="F138" s="96"/>
      <c r="G138" s="78"/>
      <c r="H138" s="78"/>
      <c r="I138" s="78"/>
      <c r="J138" s="78"/>
      <c r="K138" s="78"/>
      <c r="L138" s="78"/>
      <c r="M138" s="7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x14ac:dyDescent="0.25">
      <c r="A139" s="1055" t="s">
        <v>173</v>
      </c>
      <c r="B139" s="1056"/>
      <c r="C139" s="199" t="s">
        <v>14</v>
      </c>
      <c r="D139" s="98" t="s">
        <v>174</v>
      </c>
      <c r="E139" s="99"/>
      <c r="F139" s="78"/>
      <c r="G139" s="78"/>
      <c r="H139" s="78"/>
      <c r="I139" s="78"/>
      <c r="J139" s="78"/>
      <c r="K139" s="7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</row>
    <row r="140" spans="1:26" x14ac:dyDescent="0.25">
      <c r="A140" s="182" t="s">
        <v>175</v>
      </c>
      <c r="B140" s="100"/>
      <c r="C140" s="340"/>
      <c r="D140" s="259"/>
      <c r="E140" s="451" t="s">
        <v>20</v>
      </c>
      <c r="F140" s="78"/>
      <c r="G140" s="78"/>
      <c r="H140" s="78"/>
      <c r="I140" s="78"/>
      <c r="J140" s="78"/>
      <c r="K140" s="78"/>
      <c r="L140" s="101"/>
      <c r="M140" s="101"/>
      <c r="N140" s="101"/>
      <c r="O140" s="1"/>
      <c r="P140" s="1"/>
      <c r="Q140" s="1"/>
      <c r="R140" s="1"/>
      <c r="S140" s="1"/>
      <c r="T140" s="1"/>
      <c r="U140" s="1"/>
      <c r="V140" s="1"/>
      <c r="W140" s="1"/>
      <c r="X140" s="179">
        <v>0</v>
      </c>
      <c r="Y140" s="1"/>
      <c r="Z140" s="4"/>
    </row>
    <row r="141" spans="1:26" x14ac:dyDescent="0.25">
      <c r="A141" s="60" t="s">
        <v>176</v>
      </c>
      <c r="B141" s="102"/>
      <c r="C141" s="295"/>
      <c r="D141" s="214"/>
      <c r="E141" s="451" t="s">
        <v>20</v>
      </c>
      <c r="F141" s="78"/>
      <c r="G141" s="78"/>
      <c r="H141" s="78"/>
      <c r="I141" s="78"/>
      <c r="J141" s="78"/>
      <c r="K141" s="78"/>
      <c r="L141" s="101"/>
      <c r="M141" s="101"/>
      <c r="N141" s="101"/>
      <c r="O141" s="1"/>
      <c r="P141" s="1"/>
      <c r="Q141" s="1"/>
      <c r="R141" s="1"/>
      <c r="S141" s="1"/>
      <c r="T141" s="1"/>
      <c r="U141" s="1"/>
      <c r="V141" s="1"/>
      <c r="W141" s="1"/>
      <c r="X141" s="179">
        <v>0</v>
      </c>
      <c r="Y141" s="1"/>
      <c r="Z141" s="4"/>
    </row>
    <row r="142" spans="1:26" x14ac:dyDescent="0.25">
      <c r="A142" s="60" t="s">
        <v>177</v>
      </c>
      <c r="B142" s="102"/>
      <c r="C142" s="295"/>
      <c r="D142" s="214"/>
      <c r="E142" s="451" t="s">
        <v>20</v>
      </c>
      <c r="F142" s="78"/>
      <c r="G142" s="78"/>
      <c r="H142" s="78"/>
      <c r="I142" s="78"/>
      <c r="J142" s="78"/>
      <c r="K142" s="78"/>
      <c r="L142" s="101"/>
      <c r="M142" s="101"/>
      <c r="N142" s="101"/>
      <c r="O142" s="1"/>
      <c r="P142" s="1"/>
      <c r="Q142" s="1"/>
      <c r="R142" s="1"/>
      <c r="S142" s="1"/>
      <c r="T142" s="1"/>
      <c r="U142" s="1"/>
      <c r="V142" s="1"/>
      <c r="W142" s="1"/>
      <c r="X142" s="179">
        <v>0</v>
      </c>
      <c r="Y142" s="1"/>
      <c r="Z142" s="4"/>
    </row>
    <row r="143" spans="1:26" x14ac:dyDescent="0.25">
      <c r="A143" s="60" t="s">
        <v>178</v>
      </c>
      <c r="B143" s="102"/>
      <c r="C143" s="341"/>
      <c r="D143" s="342"/>
      <c r="E143" s="451" t="s">
        <v>20</v>
      </c>
      <c r="F143" s="78"/>
      <c r="G143" s="78"/>
      <c r="H143" s="78"/>
      <c r="I143" s="78"/>
      <c r="J143" s="78"/>
      <c r="K143" s="78"/>
      <c r="L143" s="101"/>
      <c r="M143" s="101"/>
      <c r="N143" s="101"/>
      <c r="O143" s="1"/>
      <c r="P143" s="1"/>
      <c r="Q143" s="1"/>
      <c r="R143" s="1"/>
      <c r="S143" s="1"/>
      <c r="T143" s="1"/>
      <c r="U143" s="1"/>
      <c r="V143" s="1"/>
      <c r="W143" s="1"/>
      <c r="X143" s="179">
        <v>0</v>
      </c>
      <c r="Y143" s="1"/>
      <c r="Z143" s="4"/>
    </row>
    <row r="144" spans="1:26" x14ac:dyDescent="0.25">
      <c r="A144" s="60" t="s">
        <v>179</v>
      </c>
      <c r="B144" s="102"/>
      <c r="C144" s="295"/>
      <c r="D144" s="343"/>
      <c r="E144" s="451" t="s">
        <v>20</v>
      </c>
      <c r="F144" s="78"/>
      <c r="G144" s="78"/>
      <c r="H144" s="78"/>
      <c r="I144" s="78"/>
      <c r="J144" s="78"/>
      <c r="K144" s="78"/>
      <c r="L144" s="101"/>
      <c r="M144" s="101"/>
      <c r="N144" s="101"/>
      <c r="O144" s="1"/>
      <c r="P144" s="1"/>
      <c r="Q144" s="1"/>
      <c r="R144" s="1"/>
      <c r="S144" s="1"/>
      <c r="T144" s="1"/>
      <c r="U144" s="1"/>
      <c r="V144" s="1"/>
      <c r="W144" s="1"/>
      <c r="X144" s="179">
        <v>0</v>
      </c>
      <c r="Y144" s="1"/>
      <c r="Z144" s="4"/>
    </row>
    <row r="145" spans="1:28" x14ac:dyDescent="0.25">
      <c r="A145" s="103" t="s">
        <v>180</v>
      </c>
      <c r="B145" s="104"/>
      <c r="C145" s="298"/>
      <c r="D145" s="253"/>
      <c r="E145" s="451" t="s">
        <v>20</v>
      </c>
      <c r="F145" s="78"/>
      <c r="G145" s="78"/>
      <c r="H145" s="78"/>
      <c r="I145" s="78"/>
      <c r="J145" s="78"/>
      <c r="K145" s="78"/>
      <c r="L145" s="101"/>
      <c r="M145" s="101"/>
      <c r="N145" s="101"/>
      <c r="O145" s="1"/>
      <c r="P145" s="1"/>
      <c r="Q145" s="1"/>
      <c r="R145" s="1"/>
      <c r="S145" s="1"/>
      <c r="T145" s="1"/>
      <c r="U145" s="1"/>
      <c r="V145" s="1"/>
      <c r="W145" s="1"/>
      <c r="X145" s="179">
        <v>0</v>
      </c>
      <c r="Y145" s="1"/>
      <c r="Z145" s="4"/>
      <c r="AA145" s="1"/>
      <c r="AB145" s="1"/>
    </row>
    <row r="146" spans="1:28" x14ac:dyDescent="0.25">
      <c r="A146" s="80" t="s">
        <v>181</v>
      </c>
      <c r="B146" s="105"/>
      <c r="C146" s="301"/>
      <c r="D146" s="202"/>
      <c r="E146" s="451" t="s">
        <v>20</v>
      </c>
      <c r="F146" s="78"/>
      <c r="G146" s="78"/>
      <c r="H146" s="78"/>
      <c r="I146" s="78"/>
      <c r="J146" s="78"/>
      <c r="K146" s="78"/>
      <c r="L146" s="101"/>
      <c r="M146" s="101"/>
      <c r="N146" s="101"/>
      <c r="O146" s="1"/>
      <c r="P146" s="1"/>
      <c r="Q146" s="1"/>
      <c r="R146" s="1"/>
      <c r="S146" s="1"/>
      <c r="T146" s="1"/>
      <c r="U146" s="1"/>
      <c r="V146" s="1"/>
      <c r="W146" s="1"/>
      <c r="X146" s="179">
        <v>0</v>
      </c>
      <c r="Y146" s="1"/>
      <c r="Z146" s="4"/>
      <c r="AA146" s="1"/>
      <c r="AB146" s="1"/>
    </row>
    <row r="147" spans="1:28" x14ac:dyDescent="0.25">
      <c r="A147" s="1092" t="s">
        <v>182</v>
      </c>
      <c r="B147" s="1092"/>
      <c r="C147" s="1092"/>
      <c r="D147" s="1092"/>
      <c r="E147" s="1092"/>
      <c r="F147" s="1092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4"/>
      <c r="X147" s="149"/>
      <c r="Y147" s="149"/>
      <c r="Z147" s="4"/>
      <c r="AA147" s="4"/>
      <c r="AB147" s="106"/>
    </row>
    <row r="148" spans="1:28" x14ac:dyDescent="0.25">
      <c r="A148" s="107"/>
      <c r="B148" s="108"/>
      <c r="C148" s="1057" t="s">
        <v>183</v>
      </c>
      <c r="D148" s="1058"/>
      <c r="E148" s="1057" t="s">
        <v>184</v>
      </c>
      <c r="F148" s="1058"/>
      <c r="G148" s="78"/>
      <c r="H148" s="78"/>
      <c r="I148" s="78"/>
      <c r="J148" s="78"/>
      <c r="K148" s="78"/>
      <c r="L148" s="78"/>
      <c r="M148" s="78"/>
      <c r="N148" s="78"/>
      <c r="O148" s="153"/>
      <c r="P148" s="106"/>
      <c r="Q148" s="106"/>
      <c r="R148" s="106"/>
      <c r="S148" s="106"/>
      <c r="T148" s="106"/>
      <c r="U148" s="106"/>
      <c r="V148" s="106"/>
      <c r="W148" s="4"/>
      <c r="X148" s="149"/>
      <c r="Y148" s="149"/>
      <c r="Z148" s="4"/>
      <c r="AA148" s="4"/>
      <c r="AB148" s="106"/>
    </row>
    <row r="149" spans="1:28" x14ac:dyDescent="0.25">
      <c r="A149" s="1063" t="s">
        <v>185</v>
      </c>
      <c r="B149" s="1064"/>
      <c r="C149" s="1059"/>
      <c r="D149" s="1060"/>
      <c r="E149" s="1059"/>
      <c r="F149" s="1060"/>
      <c r="G149" s="78"/>
      <c r="H149" s="78"/>
      <c r="I149" s="78"/>
      <c r="J149" s="78"/>
      <c r="K149" s="78"/>
      <c r="L149" s="78"/>
      <c r="M149" s="78"/>
      <c r="N149" s="78"/>
      <c r="O149" s="153"/>
      <c r="P149" s="1"/>
      <c r="Q149" s="1"/>
      <c r="R149" s="1"/>
      <c r="S149" s="1"/>
      <c r="T149" s="1"/>
      <c r="U149" s="1"/>
      <c r="V149" s="1"/>
      <c r="W149" s="1"/>
      <c r="X149" s="149"/>
      <c r="Y149" s="1"/>
      <c r="Z149" s="4"/>
      <c r="AA149" s="1"/>
      <c r="AB149" s="1"/>
    </row>
    <row r="150" spans="1:28" ht="21" x14ac:dyDescent="0.25">
      <c r="A150" s="109"/>
      <c r="B150" s="110"/>
      <c r="C150" s="408" t="s">
        <v>14</v>
      </c>
      <c r="D150" s="409" t="s">
        <v>186</v>
      </c>
      <c r="E150" s="412" t="s">
        <v>187</v>
      </c>
      <c r="F150" s="409" t="s">
        <v>188</v>
      </c>
      <c r="G150" s="78"/>
      <c r="H150" s="78"/>
      <c r="I150" s="78"/>
      <c r="J150" s="78"/>
      <c r="K150" s="78"/>
      <c r="L150" s="78"/>
      <c r="M150" s="1"/>
      <c r="N150" s="78"/>
      <c r="O150" s="153"/>
      <c r="P150" s="1"/>
      <c r="Q150" s="1"/>
      <c r="R150" s="1"/>
      <c r="S150" s="1"/>
      <c r="T150" s="1"/>
      <c r="U150" s="1"/>
      <c r="V150" s="1"/>
      <c r="W150" s="1"/>
      <c r="X150" s="149"/>
      <c r="Y150" s="174">
        <v>0</v>
      </c>
      <c r="Z150" s="4"/>
      <c r="AA150" s="1"/>
      <c r="AB150" s="1"/>
    </row>
    <row r="151" spans="1:28" x14ac:dyDescent="0.25">
      <c r="A151" s="1073" t="s">
        <v>189</v>
      </c>
      <c r="B151" s="1074"/>
      <c r="C151" s="344"/>
      <c r="D151" s="410"/>
      <c r="E151" s="344"/>
      <c r="F151" s="410"/>
      <c r="G151" s="454" t="s">
        <v>20</v>
      </c>
      <c r="H151" s="14"/>
      <c r="I151" s="14" t="s">
        <v>20</v>
      </c>
      <c r="J151" s="1"/>
      <c r="K151" s="1"/>
      <c r="L151" s="1"/>
      <c r="M151" s="1"/>
      <c r="N151" s="78"/>
      <c r="O151" s="153"/>
      <c r="P151" s="1"/>
      <c r="Q151" s="1"/>
      <c r="R151" s="1"/>
      <c r="S151" s="1"/>
      <c r="T151" s="1"/>
      <c r="U151" s="1"/>
      <c r="V151" s="1"/>
      <c r="W151" s="197" t="s">
        <v>20</v>
      </c>
      <c r="X151" s="197" t="s">
        <v>20</v>
      </c>
      <c r="Y151" s="174">
        <v>0</v>
      </c>
      <c r="Z151" s="4"/>
      <c r="AA151" s="1"/>
      <c r="AB151" s="1"/>
    </row>
    <row r="152" spans="1:28" x14ac:dyDescent="0.25">
      <c r="A152" s="1061" t="s">
        <v>190</v>
      </c>
      <c r="B152" s="1062"/>
      <c r="C152" s="345"/>
      <c r="D152" s="411"/>
      <c r="E152" s="345"/>
      <c r="F152" s="411"/>
      <c r="G152" s="454" t="s">
        <v>20</v>
      </c>
      <c r="H152" s="14"/>
      <c r="I152" s="14" t="s">
        <v>20</v>
      </c>
      <c r="J152" s="1"/>
      <c r="K152" s="1"/>
      <c r="L152" s="1"/>
      <c r="M152" s="1"/>
      <c r="N152" s="78"/>
      <c r="O152" s="153"/>
      <c r="P152" s="1"/>
      <c r="Q152" s="1"/>
      <c r="R152" s="1"/>
      <c r="S152" s="1"/>
      <c r="T152" s="1"/>
      <c r="U152" s="1"/>
      <c r="V152" s="1"/>
      <c r="W152" s="197" t="s">
        <v>20</v>
      </c>
      <c r="X152" s="197" t="s">
        <v>20</v>
      </c>
      <c r="Y152" s="174">
        <v>0</v>
      </c>
      <c r="Z152" s="4"/>
      <c r="AA152" s="1"/>
      <c r="AB152" s="1"/>
    </row>
    <row r="153" spans="1:28" x14ac:dyDescent="0.25">
      <c r="A153" s="1067" t="s">
        <v>14</v>
      </c>
      <c r="B153" s="1068"/>
      <c r="C153" s="204"/>
      <c r="D153" s="206"/>
      <c r="E153" s="204"/>
      <c r="F153" s="206"/>
      <c r="G153" s="455"/>
      <c r="H153" s="78"/>
      <c r="I153" s="78"/>
      <c r="J153" s="78"/>
      <c r="K153" s="78"/>
      <c r="L153" s="78"/>
      <c r="M153" s="1"/>
      <c r="N153" s="427"/>
      <c r="O153" s="427"/>
      <c r="P153" s="428"/>
      <c r="Q153" s="428"/>
      <c r="R153" s="428"/>
      <c r="S153" s="428"/>
      <c r="T153" s="428"/>
      <c r="U153" s="428"/>
      <c r="V153" s="428"/>
      <c r="W153" s="428"/>
      <c r="X153" s="429"/>
      <c r="Y153" s="430">
        <v>0</v>
      </c>
      <c r="Z153" s="428"/>
      <c r="AA153" s="428"/>
      <c r="AB153" s="428"/>
    </row>
    <row r="154" spans="1:28" x14ac:dyDescent="0.25">
      <c r="A154" s="77" t="s">
        <v>191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430"/>
      <c r="O154" s="430"/>
      <c r="P154" s="430"/>
      <c r="Q154" s="430"/>
      <c r="R154" s="430"/>
      <c r="S154" s="430"/>
      <c r="T154" s="428"/>
      <c r="U154" s="430"/>
      <c r="V154" s="430"/>
      <c r="W154" s="430"/>
      <c r="X154" s="430"/>
      <c r="Y154" s="430"/>
      <c r="Z154" s="430"/>
      <c r="AA154" s="430"/>
      <c r="AB154" s="430"/>
    </row>
    <row r="155" spans="1:28" x14ac:dyDescent="0.25">
      <c r="A155" s="1040" t="s">
        <v>192</v>
      </c>
      <c r="B155" s="1041"/>
      <c r="C155" s="1075" t="s">
        <v>14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8"/>
      <c r="O155" s="428"/>
      <c r="P155" s="428"/>
      <c r="Q155" s="428"/>
      <c r="R155" s="428"/>
      <c r="S155" s="428"/>
      <c r="T155" s="428"/>
      <c r="U155" s="428"/>
      <c r="V155" s="428"/>
      <c r="W155" s="428"/>
      <c r="X155" s="428"/>
      <c r="Y155" s="428"/>
      <c r="Z155" s="428"/>
      <c r="AA155" s="428"/>
      <c r="AB155" s="428"/>
    </row>
    <row r="156" spans="1:28" x14ac:dyDescent="0.25">
      <c r="A156" s="1042"/>
      <c r="B156" s="1043"/>
      <c r="C156" s="107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8"/>
      <c r="O156" s="428"/>
      <c r="P156" s="430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</row>
    <row r="157" spans="1:28" x14ac:dyDescent="0.25">
      <c r="A157" s="1090" t="s">
        <v>193</v>
      </c>
      <c r="B157" s="1091"/>
      <c r="C157" s="423"/>
      <c r="D157" s="456"/>
      <c r="E157" s="424"/>
      <c r="F157" s="425"/>
      <c r="G157" s="1"/>
      <c r="H157" s="426"/>
      <c r="I157" s="426"/>
      <c r="J157" s="426"/>
      <c r="K157" s="426"/>
      <c r="L157" s="426"/>
      <c r="M157" s="426"/>
      <c r="N157" s="431"/>
      <c r="O157" s="431"/>
      <c r="P157" s="430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</row>
    <row r="158" spans="1:28" x14ac:dyDescent="0.25">
      <c r="A158" s="200" t="s">
        <v>194</v>
      </c>
      <c r="B158" s="198"/>
      <c r="C158" s="198"/>
      <c r="D158" s="21"/>
      <c r="E158" s="21"/>
      <c r="F158" s="21"/>
      <c r="G158" s="78"/>
      <c r="H158" s="78"/>
      <c r="I158" s="78"/>
      <c r="J158" s="78"/>
      <c r="K158" s="78"/>
      <c r="L158" s="78"/>
      <c r="M158" s="78"/>
      <c r="N158" s="427"/>
      <c r="O158" s="427"/>
      <c r="P158" s="428"/>
      <c r="Q158" s="428"/>
      <c r="R158" s="428"/>
      <c r="S158" s="428"/>
      <c r="T158" s="428"/>
      <c r="U158" s="428"/>
      <c r="V158" s="428"/>
      <c r="W158" s="428"/>
      <c r="X158" s="429"/>
      <c r="Y158" s="429"/>
      <c r="Z158" s="428"/>
      <c r="AA158" s="428"/>
      <c r="AB158" s="428"/>
    </row>
    <row r="159" spans="1:28" x14ac:dyDescent="0.25">
      <c r="A159" s="107"/>
      <c r="B159" s="108"/>
      <c r="C159" s="183" t="s">
        <v>14</v>
      </c>
      <c r="D159" s="21"/>
      <c r="E159" s="21"/>
      <c r="F159" s="21"/>
      <c r="G159" s="78"/>
      <c r="H159" s="78"/>
      <c r="I159" s="78"/>
      <c r="J159" s="78"/>
      <c r="K159" s="78"/>
      <c r="L159" s="78"/>
      <c r="M159" s="78"/>
      <c r="N159" s="78"/>
      <c r="O159" s="153"/>
      <c r="P159" s="1"/>
      <c r="Q159" s="1"/>
      <c r="R159" s="1"/>
      <c r="S159" s="1"/>
      <c r="T159" s="1"/>
      <c r="U159" s="1"/>
      <c r="V159" s="1"/>
      <c r="W159" s="1"/>
      <c r="X159" s="149"/>
      <c r="Y159" s="149"/>
      <c r="Z159" s="4"/>
      <c r="AA159" s="1"/>
      <c r="AB159" s="1"/>
    </row>
    <row r="160" spans="1:28" x14ac:dyDescent="0.25">
      <c r="A160" s="1077" t="s">
        <v>195</v>
      </c>
      <c r="B160" s="184" t="s">
        <v>196</v>
      </c>
      <c r="C160" s="346"/>
      <c r="D160" s="458"/>
      <c r="E160" s="21"/>
      <c r="F160" s="21"/>
      <c r="G160" s="78"/>
      <c r="H160" s="78"/>
      <c r="I160" s="78"/>
      <c r="J160" s="78"/>
      <c r="K160" s="78"/>
      <c r="L160" s="78"/>
      <c r="M160" s="78"/>
      <c r="N160" s="78"/>
      <c r="O160" s="153"/>
      <c r="P160" s="1"/>
      <c r="Q160" s="1"/>
      <c r="R160" s="1"/>
      <c r="S160" s="1"/>
      <c r="T160" s="1"/>
      <c r="U160" s="1"/>
      <c r="V160" s="1"/>
      <c r="W160" s="1"/>
      <c r="X160" s="149"/>
      <c r="Y160" s="149"/>
      <c r="Z160" s="4"/>
      <c r="AA160" s="1"/>
      <c r="AB160" s="1"/>
    </row>
    <row r="161" spans="1:26" x14ac:dyDescent="0.25">
      <c r="A161" s="1077"/>
      <c r="B161" s="185" t="s">
        <v>197</v>
      </c>
      <c r="C161" s="347"/>
      <c r="D161" s="458"/>
      <c r="E161" s="21"/>
      <c r="F161" s="21"/>
      <c r="G161" s="78"/>
      <c r="H161" s="78"/>
      <c r="I161" s="78"/>
      <c r="J161" s="78"/>
      <c r="K161" s="78"/>
      <c r="L161" s="78"/>
      <c r="M161" s="78"/>
      <c r="N161" s="78"/>
      <c r="O161" s="153"/>
      <c r="P161" s="1"/>
      <c r="Q161" s="1"/>
      <c r="R161" s="1"/>
      <c r="S161" s="1"/>
      <c r="T161" s="1"/>
      <c r="U161" s="1"/>
      <c r="V161" s="1"/>
      <c r="W161" s="1"/>
      <c r="X161" s="149"/>
      <c r="Y161" s="149"/>
      <c r="Z161" s="4"/>
    </row>
    <row r="162" spans="1:26" x14ac:dyDescent="0.25">
      <c r="A162" s="1065" t="s">
        <v>198</v>
      </c>
      <c r="B162" s="1066"/>
      <c r="C162" s="348"/>
      <c r="D162" s="458"/>
      <c r="E162" s="21"/>
      <c r="F162" s="21"/>
      <c r="G162" s="78"/>
      <c r="H162" s="78"/>
      <c r="I162" s="78"/>
      <c r="J162" s="78"/>
      <c r="K162" s="78"/>
      <c r="L162" s="78"/>
      <c r="M162" s="78"/>
      <c r="N162" s="78"/>
      <c r="O162" s="153"/>
      <c r="P162" s="1"/>
      <c r="Q162" s="1"/>
      <c r="R162" s="1"/>
      <c r="S162" s="1"/>
      <c r="T162" s="1"/>
      <c r="U162" s="1"/>
      <c r="V162" s="1"/>
      <c r="W162" s="1"/>
      <c r="X162" s="149"/>
      <c r="Y162" s="149"/>
      <c r="Z162" s="4"/>
    </row>
    <row r="163" spans="1:26" x14ac:dyDescent="0.25">
      <c r="A163" s="1069" t="s">
        <v>199</v>
      </c>
      <c r="B163" s="1070"/>
      <c r="C163" s="422"/>
      <c r="D163" s="458"/>
      <c r="E163" s="21"/>
      <c r="F163" s="21"/>
      <c r="G163" s="78"/>
      <c r="H163" s="78"/>
      <c r="I163" s="78"/>
      <c r="J163" s="78"/>
      <c r="K163" s="78"/>
      <c r="L163" s="78"/>
      <c r="M163" s="78"/>
      <c r="N163" s="78"/>
      <c r="O163" s="153"/>
      <c r="P163" s="1"/>
      <c r="Q163" s="1"/>
      <c r="R163" s="1"/>
      <c r="S163" s="1"/>
      <c r="T163" s="1"/>
      <c r="U163" s="1"/>
      <c r="V163" s="1"/>
      <c r="W163" s="1"/>
      <c r="X163" s="149"/>
      <c r="Y163" s="149"/>
      <c r="Z163" s="4"/>
    </row>
    <row r="164" spans="1:26" x14ac:dyDescent="0.25">
      <c r="A164" s="112" t="s">
        <v>200</v>
      </c>
      <c r="B164" s="20"/>
      <c r="C164" s="20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49"/>
      <c r="Y164" s="148"/>
      <c r="Z164" s="4"/>
    </row>
    <row r="165" spans="1:26" x14ac:dyDescent="0.2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49"/>
      <c r="Y165" s="148"/>
      <c r="Z165" s="4"/>
    </row>
    <row r="166" spans="1:26" ht="21" x14ac:dyDescent="0.25">
      <c r="A166" s="1042"/>
      <c r="B166" s="1043"/>
      <c r="C166" s="1081"/>
      <c r="D166" s="201" t="s">
        <v>205</v>
      </c>
      <c r="E166" s="413" t="s">
        <v>206</v>
      </c>
      <c r="F166" s="414" t="s">
        <v>207</v>
      </c>
      <c r="G166" s="414" t="s">
        <v>208</v>
      </c>
      <c r="H166" s="414" t="s">
        <v>209</v>
      </c>
      <c r="I166" s="415" t="s">
        <v>210</v>
      </c>
      <c r="J166" s="108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49"/>
      <c r="Y166" s="148"/>
      <c r="Z166" s="4"/>
    </row>
    <row r="167" spans="1:26" x14ac:dyDescent="0.25">
      <c r="A167" s="1030" t="s">
        <v>211</v>
      </c>
      <c r="B167" s="1031"/>
      <c r="C167" s="349">
        <v>0</v>
      </c>
      <c r="D167" s="186"/>
      <c r="E167" s="187"/>
      <c r="F167" s="187"/>
      <c r="G167" s="187"/>
      <c r="H167" s="187"/>
      <c r="I167" s="188"/>
      <c r="J167" s="350"/>
      <c r="K167" s="451" t="s">
        <v>20</v>
      </c>
      <c r="L167" s="78"/>
      <c r="M167" s="78"/>
      <c r="N167" s="78"/>
      <c r="O167" s="78"/>
      <c r="P167" s="101"/>
      <c r="Q167" s="101"/>
      <c r="R167" s="101"/>
      <c r="S167" s="1"/>
      <c r="T167" s="1"/>
      <c r="U167" s="1"/>
      <c r="V167" s="1"/>
      <c r="W167" s="1"/>
      <c r="X167" s="177">
        <v>0</v>
      </c>
      <c r="Y167" s="1"/>
      <c r="Z167" s="4"/>
    </row>
    <row r="168" spans="1:26" x14ac:dyDescent="0.25">
      <c r="A168" s="1071" t="s">
        <v>212</v>
      </c>
      <c r="B168" s="1072"/>
      <c r="C168" s="351">
        <v>0</v>
      </c>
      <c r="D168" s="189"/>
      <c r="E168" s="190"/>
      <c r="F168" s="190"/>
      <c r="G168" s="190"/>
      <c r="H168" s="190"/>
      <c r="I168" s="191"/>
      <c r="J168" s="352"/>
      <c r="K168" s="451" t="s">
        <v>20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7">
        <v>0</v>
      </c>
      <c r="Y168" s="149"/>
      <c r="Z168" s="4"/>
    </row>
    <row r="169" spans="1:26" x14ac:dyDescent="0.25">
      <c r="A169" s="1036" t="s">
        <v>213</v>
      </c>
      <c r="B169" s="1037"/>
      <c r="C169" s="353">
        <v>0</v>
      </c>
      <c r="D169" s="416"/>
      <c r="E169" s="417"/>
      <c r="F169" s="354"/>
      <c r="G169" s="354"/>
      <c r="H169" s="354"/>
      <c r="I169" s="355"/>
      <c r="J169" s="356"/>
      <c r="K169" s="451" t="s">
        <v>20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7">
        <v>0</v>
      </c>
      <c r="Y169" s="149"/>
      <c r="Z169" s="4"/>
    </row>
    <row r="170" spans="1:26" x14ac:dyDescent="0.25">
      <c r="A170" s="112" t="s">
        <v>214</v>
      </c>
      <c r="B170" s="113"/>
      <c r="C170" s="20"/>
      <c r="D170" s="20"/>
      <c r="E170" s="20"/>
      <c r="F170" s="20"/>
      <c r="G170" s="20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49"/>
      <c r="Y170" s="149"/>
      <c r="Z170" s="4"/>
    </row>
    <row r="171" spans="1:26" x14ac:dyDescent="0.2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114"/>
      <c r="N171" s="1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49"/>
      <c r="Z171" s="149"/>
    </row>
    <row r="172" spans="1:26" x14ac:dyDescent="0.25">
      <c r="A172" s="1042"/>
      <c r="B172" s="1043"/>
      <c r="C172" s="1043"/>
      <c r="D172" s="115" t="s">
        <v>219</v>
      </c>
      <c r="E172" s="111" t="s">
        <v>220</v>
      </c>
      <c r="F172" s="111" t="s">
        <v>221</v>
      </c>
      <c r="G172" s="111" t="s">
        <v>222</v>
      </c>
      <c r="H172" s="111" t="s">
        <v>223</v>
      </c>
      <c r="I172" s="111" t="s">
        <v>224</v>
      </c>
      <c r="J172" s="116" t="s">
        <v>225</v>
      </c>
      <c r="K172" s="111" t="s">
        <v>226</v>
      </c>
      <c r="L172" s="1081"/>
      <c r="M172" s="114"/>
      <c r="N172" s="1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49"/>
      <c r="Z172" s="149"/>
    </row>
    <row r="173" spans="1:26" x14ac:dyDescent="0.25">
      <c r="A173" s="1047" t="s">
        <v>227</v>
      </c>
      <c r="B173" s="1048"/>
      <c r="C173" s="357"/>
      <c r="D173" s="358"/>
      <c r="E173" s="359"/>
      <c r="F173" s="359"/>
      <c r="G173" s="359"/>
      <c r="H173" s="359"/>
      <c r="I173" s="359"/>
      <c r="J173" s="360"/>
      <c r="K173" s="359"/>
      <c r="L173" s="361"/>
      <c r="M173" s="463" t="s">
        <v>20</v>
      </c>
      <c r="N173" s="16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77">
        <v>0</v>
      </c>
      <c r="Z173" s="149"/>
    </row>
    <row r="174" spans="1:26" x14ac:dyDescent="0.25">
      <c r="A174" s="1038" t="s">
        <v>228</v>
      </c>
      <c r="B174" s="1039"/>
      <c r="C174" s="362"/>
      <c r="D174" s="363"/>
      <c r="E174" s="364"/>
      <c r="F174" s="364"/>
      <c r="G174" s="364"/>
      <c r="H174" s="364"/>
      <c r="I174" s="364"/>
      <c r="J174" s="365"/>
      <c r="K174" s="364"/>
      <c r="L174" s="366"/>
      <c r="M174" s="463" t="s">
        <v>20</v>
      </c>
      <c r="N174" s="16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77">
        <v>0</v>
      </c>
      <c r="Z174" s="148"/>
    </row>
    <row r="175" spans="1:26" x14ac:dyDescent="0.25">
      <c r="A175" s="1032" t="s">
        <v>229</v>
      </c>
      <c r="B175" s="1033"/>
      <c r="C175" s="367"/>
      <c r="D175" s="368"/>
      <c r="E175" s="369"/>
      <c r="F175" s="369"/>
      <c r="G175" s="369"/>
      <c r="H175" s="369"/>
      <c r="I175" s="369"/>
      <c r="J175" s="370"/>
      <c r="K175" s="369"/>
      <c r="L175" s="347"/>
      <c r="M175" s="463" t="s">
        <v>20</v>
      </c>
      <c r="N175" s="16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77">
        <v>0</v>
      </c>
      <c r="Z175" s="148"/>
    </row>
    <row r="176" spans="1:26" x14ac:dyDescent="0.25">
      <c r="A176" s="112" t="s">
        <v>230</v>
      </c>
      <c r="B176" s="507"/>
      <c r="C176" s="117"/>
      <c r="D176" s="117"/>
      <c r="E176" s="117"/>
      <c r="F176" s="117"/>
      <c r="G176" s="117"/>
      <c r="H176" s="117"/>
      <c r="I176" s="117"/>
      <c r="J176" s="117"/>
      <c r="K176" s="1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49"/>
      <c r="Y176" s="148"/>
      <c r="Z176" s="4"/>
    </row>
    <row r="177" spans="1:27" ht="42" x14ac:dyDescent="0.25">
      <c r="A177" s="1034" t="s">
        <v>231</v>
      </c>
      <c r="B177" s="1035"/>
      <c r="C177" s="504" t="s">
        <v>14</v>
      </c>
      <c r="D177" s="504" t="s">
        <v>130</v>
      </c>
      <c r="E177" s="98" t="s">
        <v>232</v>
      </c>
      <c r="F177" s="118"/>
      <c r="G177" s="20"/>
      <c r="H177" s="20"/>
      <c r="I177" s="1"/>
      <c r="J177" s="1"/>
      <c r="K177" s="1"/>
      <c r="L177" s="4" t="s">
        <v>233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49"/>
      <c r="Y177" s="149"/>
      <c r="Z177" s="4"/>
      <c r="AA177" s="1"/>
    </row>
    <row r="178" spans="1:27" x14ac:dyDescent="0.25">
      <c r="A178" s="1044" t="s">
        <v>234</v>
      </c>
      <c r="B178" s="119" t="s">
        <v>235</v>
      </c>
      <c r="C178" s="371">
        <v>150</v>
      </c>
      <c r="D178" s="372">
        <v>146</v>
      </c>
      <c r="E178" s="372"/>
      <c r="F178" s="459" t="s">
        <v>20</v>
      </c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77">
        <v>0</v>
      </c>
      <c r="Y178" s="149"/>
      <c r="Z178" s="4"/>
      <c r="AA178" s="1"/>
    </row>
    <row r="179" spans="1:27" x14ac:dyDescent="0.25">
      <c r="A179" s="1045"/>
      <c r="B179" s="120" t="s">
        <v>236</v>
      </c>
      <c r="C179" s="373"/>
      <c r="D179" s="374"/>
      <c r="E179" s="374"/>
      <c r="F179" s="459" t="s">
        <v>20</v>
      </c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77">
        <v>0</v>
      </c>
      <c r="Y179" s="148"/>
      <c r="Z179" s="4"/>
      <c r="AA179" s="1"/>
    </row>
    <row r="180" spans="1:27" x14ac:dyDescent="0.25">
      <c r="A180" s="1046"/>
      <c r="B180" s="121" t="s">
        <v>237</v>
      </c>
      <c r="C180" s="375"/>
      <c r="D180" s="376"/>
      <c r="E180" s="376"/>
      <c r="F180" s="459" t="s">
        <v>20</v>
      </c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77">
        <v>0</v>
      </c>
      <c r="Y180" s="149"/>
      <c r="Z180" s="4"/>
      <c r="AA180" s="1"/>
    </row>
    <row r="181" spans="1:27" x14ac:dyDescent="0.25">
      <c r="A181" s="122" t="s">
        <v>238</v>
      </c>
      <c r="B181" s="1"/>
      <c r="C181" s="123"/>
      <c r="D181" s="123"/>
      <c r="E181" s="101"/>
      <c r="F181" s="124"/>
      <c r="G181" s="124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49"/>
      <c r="Y181" s="148"/>
      <c r="Z181" s="4"/>
      <c r="AA181" s="1"/>
    </row>
    <row r="182" spans="1:27" ht="21" x14ac:dyDescent="0.25">
      <c r="A182" s="1015" t="s">
        <v>8</v>
      </c>
      <c r="B182" s="1016"/>
      <c r="C182" s="506" t="s">
        <v>202</v>
      </c>
      <c r="D182" s="506" t="s">
        <v>239</v>
      </c>
      <c r="E182" s="504" t="s">
        <v>240</v>
      </c>
      <c r="F182" s="506" t="s">
        <v>241</v>
      </c>
      <c r="G182" s="506" t="s">
        <v>242</v>
      </c>
      <c r="H182" s="506" t="s">
        <v>243</v>
      </c>
      <c r="I182" s="12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4"/>
      <c r="X182" s="149"/>
      <c r="Y182" s="148"/>
      <c r="Z182" s="4"/>
      <c r="AA182" s="4"/>
    </row>
    <row r="183" spans="1:27" x14ac:dyDescent="0.25">
      <c r="A183" s="1019" t="s">
        <v>244</v>
      </c>
      <c r="B183" s="498" t="s">
        <v>245</v>
      </c>
      <c r="C183" s="377">
        <v>0</v>
      </c>
      <c r="D183" s="378"/>
      <c r="E183" s="378"/>
      <c r="F183" s="489"/>
      <c r="G183" s="378"/>
      <c r="H183" s="378"/>
      <c r="I183" s="45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49"/>
      <c r="Y183" s="148"/>
      <c r="Z183" s="4"/>
      <c r="AA183" s="1"/>
    </row>
    <row r="184" spans="1:27" x14ac:dyDescent="0.25">
      <c r="A184" s="1020"/>
      <c r="B184" s="497" t="s">
        <v>246</v>
      </c>
      <c r="C184" s="379">
        <v>0</v>
      </c>
      <c r="D184" s="379">
        <v>0</v>
      </c>
      <c r="E184" s="379">
        <v>0</v>
      </c>
      <c r="F184" s="488">
        <v>0</v>
      </c>
      <c r="G184" s="482">
        <v>0</v>
      </c>
      <c r="H184" s="379">
        <v>0</v>
      </c>
      <c r="I184" s="45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49"/>
      <c r="Y184" s="148"/>
      <c r="Z184" s="4"/>
      <c r="AA184" s="1"/>
    </row>
    <row r="185" spans="1:27" x14ac:dyDescent="0.25">
      <c r="A185" s="1020"/>
      <c r="B185" s="129" t="s">
        <v>247</v>
      </c>
      <c r="C185" s="380">
        <v>0</v>
      </c>
      <c r="D185" s="381"/>
      <c r="E185" s="381"/>
      <c r="F185" s="489"/>
      <c r="G185" s="381"/>
      <c r="H185" s="381"/>
      <c r="I185" s="45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49"/>
      <c r="Y185" s="148"/>
      <c r="Z185" s="4"/>
      <c r="AA185" s="1"/>
    </row>
    <row r="186" spans="1:27" x14ac:dyDescent="0.25">
      <c r="A186" s="1020"/>
      <c r="B186" s="129" t="s">
        <v>248</v>
      </c>
      <c r="C186" s="380">
        <v>0</v>
      </c>
      <c r="D186" s="381"/>
      <c r="E186" s="381"/>
      <c r="F186" s="490"/>
      <c r="G186" s="381"/>
      <c r="H186" s="381"/>
      <c r="I186" s="45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49"/>
      <c r="Y186" s="148"/>
      <c r="Z186" s="4"/>
      <c r="AA186" s="1"/>
    </row>
    <row r="187" spans="1:27" x14ac:dyDescent="0.25">
      <c r="A187" s="1020"/>
      <c r="B187" s="130" t="s">
        <v>249</v>
      </c>
      <c r="C187" s="382">
        <v>0</v>
      </c>
      <c r="D187" s="374"/>
      <c r="E187" s="374"/>
      <c r="F187" s="490"/>
      <c r="G187" s="374"/>
      <c r="H187" s="374"/>
      <c r="I187" s="45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49"/>
      <c r="Y187" s="148"/>
      <c r="Z187" s="4"/>
      <c r="AA187" s="1"/>
    </row>
    <row r="188" spans="1:27" x14ac:dyDescent="0.25">
      <c r="A188" s="1020"/>
      <c r="B188" s="130" t="s">
        <v>250</v>
      </c>
      <c r="C188" s="382">
        <v>0</v>
      </c>
      <c r="D188" s="374"/>
      <c r="E188" s="374"/>
      <c r="F188" s="490"/>
      <c r="G188" s="374"/>
      <c r="H188" s="374"/>
      <c r="I188" s="45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49"/>
      <c r="Y188" s="148"/>
      <c r="Z188" s="4"/>
      <c r="AA188" s="1"/>
    </row>
    <row r="189" spans="1:27" x14ac:dyDescent="0.25">
      <c r="A189" s="1021"/>
      <c r="B189" s="131" t="s">
        <v>251</v>
      </c>
      <c r="C189" s="379">
        <v>0</v>
      </c>
      <c r="D189" s="376"/>
      <c r="E189" s="376"/>
      <c r="F189" s="491"/>
      <c r="G189" s="376"/>
      <c r="H189" s="376"/>
      <c r="I189" s="45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49"/>
      <c r="Y189" s="149"/>
      <c r="Z189" s="4"/>
      <c r="AA189" s="1"/>
    </row>
    <row r="190" spans="1:27" x14ac:dyDescent="0.25">
      <c r="A190" s="1020" t="s">
        <v>252</v>
      </c>
      <c r="B190" s="418" t="s">
        <v>245</v>
      </c>
      <c r="C190" s="419">
        <v>0</v>
      </c>
      <c r="D190" s="420"/>
      <c r="E190" s="420"/>
      <c r="F190" s="486"/>
      <c r="G190" s="483"/>
      <c r="H190" s="420"/>
      <c r="I190" s="45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49"/>
      <c r="Y190" s="149"/>
      <c r="Z190" s="4"/>
      <c r="AA190" s="1"/>
    </row>
    <row r="191" spans="1:27" x14ac:dyDescent="0.25">
      <c r="A191" s="1020"/>
      <c r="B191" s="498" t="s">
        <v>246</v>
      </c>
      <c r="C191" s="377">
        <v>0</v>
      </c>
      <c r="D191" s="383"/>
      <c r="E191" s="383"/>
      <c r="F191" s="489"/>
      <c r="G191" s="378"/>
      <c r="H191" s="383"/>
      <c r="I191" s="45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49"/>
      <c r="Y191" s="149"/>
      <c r="Z191" s="4"/>
      <c r="AA191" s="1"/>
    </row>
    <row r="192" spans="1:27" x14ac:dyDescent="0.25">
      <c r="A192" s="1020"/>
      <c r="B192" s="497" t="s">
        <v>253</v>
      </c>
      <c r="C192" s="379">
        <v>0</v>
      </c>
      <c r="D192" s="375"/>
      <c r="E192" s="375"/>
      <c r="F192" s="491"/>
      <c r="G192" s="376"/>
      <c r="H192" s="375"/>
      <c r="I192" s="45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49"/>
      <c r="Y192" s="149"/>
      <c r="Z192" s="4"/>
      <c r="AA192" s="1"/>
    </row>
    <row r="193" spans="1:55" x14ac:dyDescent="0.25">
      <c r="A193" s="1019" t="s">
        <v>254</v>
      </c>
      <c r="B193" s="498" t="s">
        <v>245</v>
      </c>
      <c r="C193" s="377">
        <v>0</v>
      </c>
      <c r="D193" s="383"/>
      <c r="E193" s="383"/>
      <c r="F193" s="489"/>
      <c r="G193" s="378"/>
      <c r="H193" s="383"/>
      <c r="I193" s="45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49"/>
      <c r="Y193" s="149"/>
      <c r="Z193" s="4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x14ac:dyDescent="0.25">
      <c r="A194" s="1020"/>
      <c r="B194" s="132" t="s">
        <v>246</v>
      </c>
      <c r="C194" s="384">
        <v>0</v>
      </c>
      <c r="D194" s="421"/>
      <c r="E194" s="421"/>
      <c r="F194" s="491"/>
      <c r="G194" s="484"/>
      <c r="H194" s="421"/>
      <c r="I194" s="45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49"/>
      <c r="Y194" s="149"/>
      <c r="Z194" s="4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x14ac:dyDescent="0.25">
      <c r="A195" s="1021"/>
      <c r="B195" s="133" t="s">
        <v>255</v>
      </c>
      <c r="C195" s="385">
        <v>0</v>
      </c>
      <c r="D195" s="390"/>
      <c r="E195" s="390"/>
      <c r="F195" s="487"/>
      <c r="G195" s="485"/>
      <c r="H195" s="390"/>
      <c r="I195" s="45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06"/>
      <c r="X195" s="149"/>
      <c r="Y195" s="154"/>
      <c r="Z195" s="106"/>
      <c r="AA195" s="106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x14ac:dyDescent="0.25">
      <c r="A196" s="1021" t="s">
        <v>256</v>
      </c>
      <c r="B196" s="498" t="s">
        <v>245</v>
      </c>
      <c r="C196" s="383"/>
      <c r="D196" s="387"/>
      <c r="E196" s="388"/>
      <c r="F196" s="388"/>
      <c r="G196" s="388"/>
      <c r="H196" s="389"/>
      <c r="I196" s="45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35"/>
      <c r="X196" s="155"/>
      <c r="Y196" s="155"/>
      <c r="Z196" s="175"/>
      <c r="AA196" s="137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x14ac:dyDescent="0.25">
      <c r="A197" s="1022"/>
      <c r="B197" s="497" t="s">
        <v>257</v>
      </c>
      <c r="C197" s="375"/>
      <c r="D197" s="391"/>
      <c r="E197" s="392"/>
      <c r="F197" s="392"/>
      <c r="G197" s="392"/>
      <c r="H197" s="393"/>
      <c r="I197" s="45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68"/>
      <c r="X197" s="472"/>
      <c r="Y197" s="156"/>
      <c r="Z197" s="1"/>
      <c r="AA197" s="139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x14ac:dyDescent="0.25">
      <c r="A198" s="1022" t="s">
        <v>258</v>
      </c>
      <c r="B198" s="1027"/>
      <c r="C198" s="386"/>
      <c r="D198" s="394"/>
      <c r="E198" s="395"/>
      <c r="F198" s="395"/>
      <c r="G198" s="395"/>
      <c r="H198" s="396"/>
      <c r="I198" s="14" t="s">
        <v>20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68"/>
      <c r="X198" s="471" t="s">
        <v>20</v>
      </c>
      <c r="Y198" s="156"/>
      <c r="Z198" s="171">
        <v>0</v>
      </c>
      <c r="AA198" s="139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x14ac:dyDescent="0.25">
      <c r="A199" s="192" t="s">
        <v>259</v>
      </c>
      <c r="B199" s="4"/>
      <c r="C199" s="4"/>
      <c r="D199" s="4"/>
      <c r="E199" s="78"/>
      <c r="F199" s="78"/>
      <c r="G199" s="78"/>
      <c r="H199" s="4"/>
      <c r="I199" s="135"/>
      <c r="J199" s="135"/>
      <c r="K199" s="135"/>
      <c r="L199" s="135"/>
      <c r="M199" s="135"/>
      <c r="N199" s="135"/>
      <c r="O199" s="136"/>
      <c r="P199" s="136"/>
      <c r="Q199" s="136"/>
      <c r="R199" s="136"/>
      <c r="S199" s="136"/>
      <c r="T199" s="136"/>
      <c r="U199" s="136"/>
      <c r="V199" s="158"/>
      <c r="W199" s="168"/>
      <c r="X199" s="156"/>
      <c r="Y199" s="156"/>
      <c r="Z199" s="176"/>
      <c r="AA199" s="139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37"/>
      <c r="AZ199" s="137"/>
      <c r="BA199" s="137"/>
      <c r="BB199" s="138"/>
      <c r="BC199" s="138"/>
    </row>
    <row r="200" spans="1:55" ht="21" x14ac:dyDescent="0.25">
      <c r="A200" s="1028" t="s">
        <v>260</v>
      </c>
      <c r="B200" s="1029"/>
      <c r="C200" s="193" t="s">
        <v>261</v>
      </c>
      <c r="D200" s="78"/>
      <c r="E200" s="78"/>
      <c r="F200" s="78"/>
      <c r="G200" s="4"/>
      <c r="H200" s="4"/>
      <c r="I200" s="159"/>
      <c r="J200" s="159"/>
      <c r="K200" s="159"/>
      <c r="L200" s="159"/>
      <c r="M200" s="159"/>
      <c r="N200" s="160"/>
      <c r="O200" s="161"/>
      <c r="P200" s="161"/>
      <c r="Q200" s="161"/>
      <c r="R200" s="161"/>
      <c r="S200" s="161"/>
      <c r="T200" s="161"/>
      <c r="U200" s="161"/>
      <c r="V200" s="162"/>
      <c r="W200" s="168"/>
      <c r="X200" s="156"/>
      <c r="Y200" s="156"/>
      <c r="Z200" s="176"/>
      <c r="AA200" s="139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3"/>
      <c r="AZ200" s="163"/>
      <c r="BA200" s="163"/>
      <c r="BB200" s="164"/>
      <c r="BC200" s="164"/>
    </row>
    <row r="201" spans="1:55" ht="15.75" x14ac:dyDescent="0.25">
      <c r="A201" s="1025" t="s">
        <v>262</v>
      </c>
      <c r="B201" s="1026"/>
      <c r="C201" s="194"/>
      <c r="D201" s="460"/>
      <c r="E201" s="78"/>
      <c r="F201" s="78"/>
      <c r="G201" s="4"/>
      <c r="H201" s="4"/>
      <c r="I201" s="159"/>
      <c r="J201" s="159"/>
      <c r="K201" s="159"/>
      <c r="L201" s="159"/>
      <c r="M201" s="159"/>
      <c r="N201" s="160"/>
      <c r="O201" s="161"/>
      <c r="P201" s="161"/>
      <c r="Q201" s="161"/>
      <c r="R201" s="161"/>
      <c r="S201" s="161"/>
      <c r="T201" s="161"/>
      <c r="U201" s="161"/>
      <c r="V201" s="162"/>
      <c r="W201" s="168"/>
      <c r="X201" s="156"/>
      <c r="Y201" s="156"/>
      <c r="Z201" s="176"/>
      <c r="AA201" s="139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  <c r="AU201" s="162"/>
      <c r="AV201" s="162"/>
      <c r="AW201" s="162"/>
      <c r="AX201" s="162"/>
      <c r="AY201" s="163"/>
      <c r="AZ201" s="163"/>
      <c r="BA201" s="163"/>
      <c r="BB201" s="164"/>
      <c r="BC201" s="164"/>
    </row>
    <row r="202" spans="1:55" ht="15.75" x14ac:dyDescent="0.25">
      <c r="A202" s="1023" t="s">
        <v>263</v>
      </c>
      <c r="B202" s="1024"/>
      <c r="C202" s="195"/>
      <c r="D202" s="460"/>
      <c r="E202" s="78"/>
      <c r="F202" s="78"/>
      <c r="G202" s="4"/>
      <c r="H202" s="4"/>
      <c r="I202" s="159"/>
      <c r="J202" s="159"/>
      <c r="K202" s="159"/>
      <c r="L202" s="159"/>
      <c r="M202" s="159"/>
      <c r="N202" s="160"/>
      <c r="O202" s="161"/>
      <c r="P202" s="161"/>
      <c r="Q202" s="161"/>
      <c r="R202" s="161"/>
      <c r="S202" s="161"/>
      <c r="T202" s="161"/>
      <c r="U202" s="161"/>
      <c r="V202" s="162"/>
      <c r="W202" s="168"/>
      <c r="X202" s="156"/>
      <c r="Y202" s="156"/>
      <c r="Z202" s="176"/>
      <c r="AA202" s="139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3"/>
      <c r="AZ202" s="163"/>
      <c r="BA202" s="163"/>
      <c r="BB202" s="164"/>
      <c r="BC202" s="164"/>
    </row>
    <row r="203" spans="1:55" ht="15.75" x14ac:dyDescent="0.25">
      <c r="A203" s="1017" t="s">
        <v>264</v>
      </c>
      <c r="B203" s="1018"/>
      <c r="C203" s="196"/>
      <c r="D203" s="460"/>
      <c r="E203" s="78"/>
      <c r="F203" s="78"/>
      <c r="G203" s="4"/>
      <c r="H203" s="4"/>
      <c r="I203" s="159"/>
      <c r="J203" s="159"/>
      <c r="K203" s="159"/>
      <c r="L203" s="159"/>
      <c r="M203" s="159"/>
      <c r="N203" s="160"/>
      <c r="O203" s="161"/>
      <c r="P203" s="161"/>
      <c r="Q203" s="161"/>
      <c r="R203" s="161"/>
      <c r="S203" s="161"/>
      <c r="T203" s="161"/>
      <c r="U203" s="161"/>
      <c r="V203" s="162"/>
      <c r="W203" s="168"/>
      <c r="X203" s="156"/>
      <c r="Y203" s="156"/>
      <c r="Z203" s="176"/>
      <c r="AA203" s="139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3"/>
      <c r="AZ203" s="163"/>
      <c r="BA203" s="163"/>
      <c r="BB203" s="164"/>
      <c r="BC203" s="164"/>
    </row>
    <row r="204" spans="1:55" x14ac:dyDescent="0.25">
      <c r="A204" s="157" t="s">
        <v>265</v>
      </c>
      <c r="B204" s="134"/>
      <c r="C204" s="134"/>
      <c r="D204" s="134"/>
      <c r="E204" s="135"/>
      <c r="F204" s="136"/>
      <c r="G204" s="136"/>
      <c r="H204" s="1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49"/>
      <c r="Y204" s="14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x14ac:dyDescent="0.25">
      <c r="A205" s="1009" t="s">
        <v>266</v>
      </c>
      <c r="B205" s="1010"/>
      <c r="C205" s="1013" t="s">
        <v>261</v>
      </c>
      <c r="D205" s="134"/>
      <c r="E205" s="135"/>
      <c r="F205" s="159"/>
      <c r="G205" s="159"/>
      <c r="H205" s="15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77">
        <v>0</v>
      </c>
      <c r="Y205" s="149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x14ac:dyDescent="0.25">
      <c r="A206" s="1011"/>
      <c r="B206" s="1012"/>
      <c r="C206" s="1014"/>
      <c r="D206" s="134"/>
      <c r="E206" s="135"/>
      <c r="F206" s="159"/>
      <c r="G206" s="159"/>
      <c r="H206" s="15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77">
        <v>0</v>
      </c>
      <c r="Y206" s="149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x14ac:dyDescent="0.25">
      <c r="A207" s="140"/>
      <c r="B207" s="141" t="s">
        <v>267</v>
      </c>
      <c r="C207" s="346"/>
      <c r="D207" s="461"/>
      <c r="E207" s="135"/>
      <c r="F207" s="159"/>
      <c r="G207" s="159"/>
      <c r="H207" s="15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77">
        <v>0</v>
      </c>
      <c r="Y207" s="149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x14ac:dyDescent="0.25">
      <c r="A208" s="142"/>
      <c r="B208" s="143" t="s">
        <v>268</v>
      </c>
      <c r="C208" s="366"/>
      <c r="D208" s="461"/>
      <c r="E208" s="135"/>
      <c r="F208" s="159"/>
      <c r="G208" s="159"/>
      <c r="H208" s="15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49"/>
      <c r="Y208" s="149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25" x14ac:dyDescent="0.25">
      <c r="A209" s="142"/>
      <c r="B209" s="143" t="s">
        <v>269</v>
      </c>
      <c r="C209" s="366"/>
      <c r="D209" s="461"/>
      <c r="E209" s="135"/>
      <c r="F209" s="159"/>
      <c r="G209" s="159"/>
      <c r="H209" s="15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49"/>
      <c r="Y209" s="149"/>
    </row>
    <row r="210" spans="1:25" x14ac:dyDescent="0.25">
      <c r="A210" s="142"/>
      <c r="B210" s="143" t="s">
        <v>270</v>
      </c>
      <c r="C210" s="366"/>
      <c r="D210" s="461"/>
      <c r="E210" s="135"/>
      <c r="F210" s="159"/>
      <c r="G210" s="159"/>
      <c r="H210" s="15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49"/>
      <c r="Y210" s="149"/>
    </row>
    <row r="211" spans="1:25" x14ac:dyDescent="0.25">
      <c r="A211" s="142"/>
      <c r="B211" s="143" t="s">
        <v>271</v>
      </c>
      <c r="C211" s="366"/>
      <c r="D211" s="461"/>
      <c r="E211" s="135"/>
      <c r="F211" s="159"/>
      <c r="G211" s="159"/>
      <c r="H211" s="15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49"/>
      <c r="Y211" s="149"/>
    </row>
    <row r="212" spans="1:25" x14ac:dyDescent="0.25">
      <c r="A212" s="142"/>
      <c r="B212" s="143" t="s">
        <v>272</v>
      </c>
      <c r="C212" s="366"/>
      <c r="D212" s="461"/>
      <c r="E212" s="135"/>
      <c r="F212" s="159"/>
      <c r="G212" s="159"/>
      <c r="H212" s="15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49"/>
      <c r="Y212" s="149"/>
    </row>
    <row r="213" spans="1:25" x14ac:dyDescent="0.25">
      <c r="A213" s="165"/>
      <c r="B213" s="166" t="s">
        <v>273</v>
      </c>
      <c r="C213" s="347"/>
      <c r="D213" s="461"/>
      <c r="E213" s="135"/>
      <c r="F213" s="159"/>
      <c r="G213" s="159"/>
      <c r="H213" s="15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49"/>
      <c r="Y213" s="149"/>
    </row>
    <row r="214" spans="1:25" x14ac:dyDescent="0.25">
      <c r="A214" s="144"/>
      <c r="B214" s="20"/>
      <c r="C214" s="145"/>
      <c r="D214" s="145"/>
      <c r="E214" s="14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49"/>
      <c r="Y214" s="149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49"/>
      <c r="Y215" s="149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49"/>
      <c r="Y216" s="149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49"/>
      <c r="Y217" s="149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49"/>
      <c r="Y218" s="149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49"/>
      <c r="Y219" s="149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49"/>
      <c r="Y220" s="149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49"/>
      <c r="Y221" s="149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49"/>
      <c r="Y222" s="149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49"/>
      <c r="Y223" s="149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49"/>
      <c r="Y224" s="149"/>
    </row>
    <row r="225" spans="24:25" x14ac:dyDescent="0.25">
      <c r="X225" s="149"/>
      <c r="Y225" s="149"/>
    </row>
    <row r="226" spans="24:25" x14ac:dyDescent="0.25">
      <c r="X226" s="149"/>
      <c r="Y226" s="149"/>
    </row>
    <row r="227" spans="24:25" x14ac:dyDescent="0.25">
      <c r="X227" s="149"/>
      <c r="Y227" s="149"/>
    </row>
    <row r="228" spans="24:25" x14ac:dyDescent="0.25">
      <c r="X228" s="149"/>
      <c r="Y228" s="149"/>
    </row>
    <row r="229" spans="24:25" x14ac:dyDescent="0.25">
      <c r="X229" s="149"/>
      <c r="Y229" s="149"/>
    </row>
    <row r="230" spans="24:25" x14ac:dyDescent="0.25">
      <c r="X230" s="149"/>
      <c r="Y230" s="149"/>
    </row>
    <row r="231" spans="24:25" x14ac:dyDescent="0.25">
      <c r="X231" s="149"/>
      <c r="Y231" s="149"/>
    </row>
    <row r="232" spans="24:25" x14ac:dyDescent="0.25">
      <c r="X232" s="149"/>
      <c r="Y232" s="149"/>
    </row>
    <row r="233" spans="24:25" x14ac:dyDescent="0.25">
      <c r="X233" s="149"/>
      <c r="Y233" s="149"/>
    </row>
    <row r="234" spans="24:25" x14ac:dyDescent="0.25">
      <c r="X234" s="149"/>
      <c r="Y234" s="149"/>
    </row>
    <row r="235" spans="24:25" x14ac:dyDescent="0.25">
      <c r="X235" s="149"/>
      <c r="Y235" s="149"/>
    </row>
    <row r="236" spans="24:25" x14ac:dyDescent="0.25">
      <c r="X236" s="149"/>
      <c r="Y236" s="149"/>
    </row>
    <row r="237" spans="24:25" x14ac:dyDescent="0.25">
      <c r="X237" s="149"/>
      <c r="Y237" s="149"/>
    </row>
    <row r="238" spans="24:25" x14ac:dyDescent="0.25">
      <c r="X238" s="149"/>
      <c r="Y238" s="149"/>
    </row>
    <row r="239" spans="24:25" x14ac:dyDescent="0.25">
      <c r="X239" s="149"/>
      <c r="Y239" s="149"/>
    </row>
    <row r="240" spans="24:25" x14ac:dyDescent="0.25">
      <c r="X240" s="149"/>
      <c r="Y240" s="149"/>
    </row>
    <row r="241" spans="24:25" x14ac:dyDescent="0.25">
      <c r="X241" s="149"/>
      <c r="Y241" s="149"/>
    </row>
    <row r="242" spans="24:25" x14ac:dyDescent="0.25">
      <c r="X242" s="149"/>
      <c r="Y242" s="149"/>
    </row>
    <row r="243" spans="24:25" x14ac:dyDescent="0.25">
      <c r="X243" s="149"/>
      <c r="Y243" s="149"/>
    </row>
    <row r="244" spans="24:25" x14ac:dyDescent="0.25">
      <c r="X244" s="149"/>
      <c r="Y244" s="149"/>
    </row>
    <row r="245" spans="24:25" x14ac:dyDescent="0.25">
      <c r="X245" s="149"/>
      <c r="Y245" s="149"/>
    </row>
    <row r="246" spans="24:25" x14ac:dyDescent="0.25">
      <c r="X246" s="149"/>
      <c r="Y246" s="149"/>
    </row>
    <row r="247" spans="24:25" x14ac:dyDescent="0.25">
      <c r="X247" s="149"/>
      <c r="Y247" s="149"/>
    </row>
    <row r="248" spans="24:25" x14ac:dyDescent="0.25">
      <c r="X248" s="149"/>
      <c r="Y248" s="149"/>
    </row>
    <row r="249" spans="24:25" x14ac:dyDescent="0.25">
      <c r="X249" s="149"/>
      <c r="Y249" s="149"/>
    </row>
    <row r="250" spans="24:25" x14ac:dyDescent="0.25">
      <c r="X250" s="149"/>
      <c r="Y250" s="149"/>
    </row>
    <row r="251" spans="24:25" x14ac:dyDescent="0.25">
      <c r="X251" s="149"/>
      <c r="Y251" s="149"/>
    </row>
    <row r="252" spans="24:25" x14ac:dyDescent="0.25">
      <c r="X252" s="149"/>
      <c r="Y252" s="149"/>
    </row>
    <row r="253" spans="24:25" x14ac:dyDescent="0.25">
      <c r="X253" s="149"/>
      <c r="Y253" s="149"/>
    </row>
    <row r="254" spans="24:25" x14ac:dyDescent="0.25">
      <c r="X254" s="149"/>
      <c r="Y254" s="149"/>
    </row>
    <row r="255" spans="24:25" x14ac:dyDescent="0.25">
      <c r="X255" s="149"/>
      <c r="Y255" s="149"/>
    </row>
    <row r="256" spans="24:25" x14ac:dyDescent="0.25">
      <c r="X256" s="149"/>
      <c r="Y256" s="149"/>
    </row>
    <row r="257" spans="24:25" x14ac:dyDescent="0.25">
      <c r="X257" s="149"/>
      <c r="Y257" s="149"/>
    </row>
    <row r="258" spans="24:25" x14ac:dyDescent="0.25">
      <c r="X258" s="149"/>
      <c r="Y258" s="149"/>
    </row>
    <row r="259" spans="24:25" x14ac:dyDescent="0.25">
      <c r="X259" s="149"/>
      <c r="Y259" s="149"/>
    </row>
    <row r="260" spans="24:25" x14ac:dyDescent="0.25">
      <c r="X260" s="149"/>
      <c r="Y260" s="149"/>
    </row>
    <row r="261" spans="24:25" x14ac:dyDescent="0.25">
      <c r="X261" s="149"/>
      <c r="Y261" s="149"/>
    </row>
    <row r="262" spans="24:25" x14ac:dyDescent="0.25">
      <c r="X262" s="149"/>
      <c r="Y262" s="149"/>
    </row>
    <row r="263" spans="24:25" x14ac:dyDescent="0.25">
      <c r="X263" s="149"/>
      <c r="Y263" s="149"/>
    </row>
    <row r="264" spans="24:25" x14ac:dyDescent="0.25">
      <c r="X264" s="149"/>
      <c r="Y264" s="149"/>
    </row>
    <row r="265" spans="24:25" x14ac:dyDescent="0.25">
      <c r="X265" s="149"/>
      <c r="Y265" s="149"/>
    </row>
    <row r="266" spans="24:25" x14ac:dyDescent="0.25">
      <c r="X266" s="149"/>
      <c r="Y266" s="149"/>
    </row>
    <row r="267" spans="24:25" x14ac:dyDescent="0.25">
      <c r="X267" s="149"/>
      <c r="Y267" s="149"/>
    </row>
    <row r="268" spans="24:25" x14ac:dyDescent="0.25">
      <c r="X268" s="149"/>
      <c r="Y268" s="149"/>
    </row>
    <row r="269" spans="24:25" x14ac:dyDescent="0.25">
      <c r="X269" s="149"/>
      <c r="Y269" s="149"/>
    </row>
    <row r="270" spans="24:25" x14ac:dyDescent="0.25">
      <c r="X270" s="149"/>
      <c r="Y270" s="149"/>
    </row>
    <row r="271" spans="24:25" x14ac:dyDescent="0.25">
      <c r="X271" s="149"/>
      <c r="Y271" s="149"/>
    </row>
    <row r="272" spans="24:25" x14ac:dyDescent="0.25">
      <c r="X272" s="149"/>
      <c r="Y272" s="149"/>
    </row>
    <row r="273" spans="24:25" x14ac:dyDescent="0.25">
      <c r="X273" s="149"/>
      <c r="Y273" s="149"/>
    </row>
    <row r="274" spans="24:25" x14ac:dyDescent="0.25">
      <c r="X274" s="149"/>
      <c r="Y274" s="149"/>
    </row>
    <row r="275" spans="24:25" x14ac:dyDescent="0.25">
      <c r="X275" s="149"/>
      <c r="Y275" s="149"/>
    </row>
    <row r="276" spans="24:25" x14ac:dyDescent="0.25">
      <c r="X276" s="149"/>
      <c r="Y276" s="149"/>
    </row>
    <row r="277" spans="24:25" x14ac:dyDescent="0.25">
      <c r="X277" s="149"/>
      <c r="Y277" s="149"/>
    </row>
    <row r="278" spans="24:25" x14ac:dyDescent="0.25">
      <c r="X278" s="149"/>
      <c r="Y278" s="149"/>
    </row>
    <row r="279" spans="24:25" x14ac:dyDescent="0.25">
      <c r="X279" s="149"/>
      <c r="Y279" s="149"/>
    </row>
    <row r="280" spans="24:25" x14ac:dyDescent="0.25">
      <c r="X280" s="149"/>
      <c r="Y280" s="149"/>
    </row>
    <row r="281" spans="24:25" x14ac:dyDescent="0.25">
      <c r="X281" s="149"/>
      <c r="Y281" s="149"/>
    </row>
    <row r="282" spans="24:25" x14ac:dyDescent="0.25">
      <c r="X282" s="149"/>
      <c r="Y282" s="149"/>
    </row>
    <row r="283" spans="24:25" x14ac:dyDescent="0.25">
      <c r="X283" s="149"/>
      <c r="Y283" s="149"/>
    </row>
    <row r="284" spans="24:25" x14ac:dyDescent="0.25">
      <c r="X284" s="149"/>
      <c r="Y284" s="149"/>
    </row>
    <row r="285" spans="24:25" x14ac:dyDescent="0.25">
      <c r="X285" s="149"/>
      <c r="Y285" s="149"/>
    </row>
    <row r="286" spans="24:25" x14ac:dyDescent="0.25">
      <c r="X286" s="149"/>
      <c r="Y286" s="149"/>
    </row>
    <row r="287" spans="24:25" x14ac:dyDescent="0.25">
      <c r="X287" s="149"/>
      <c r="Y287" s="149"/>
    </row>
    <row r="288" spans="24:25" x14ac:dyDescent="0.25">
      <c r="X288" s="149"/>
      <c r="Y288" s="149"/>
    </row>
    <row r="289" spans="24:25" x14ac:dyDescent="0.25">
      <c r="X289" s="149"/>
      <c r="Y289" s="149"/>
    </row>
    <row r="290" spans="24:25" x14ac:dyDescent="0.25">
      <c r="X290" s="149"/>
      <c r="Y290" s="149"/>
    </row>
    <row r="291" spans="24:25" x14ac:dyDescent="0.25">
      <c r="X291" s="149"/>
      <c r="Y291" s="149"/>
    </row>
    <row r="292" spans="24:25" x14ac:dyDescent="0.25">
      <c r="X292" s="149"/>
      <c r="Y292" s="149"/>
    </row>
    <row r="293" spans="24:25" x14ac:dyDescent="0.25">
      <c r="X293" s="149"/>
      <c r="Y293" s="149"/>
    </row>
    <row r="294" spans="24:25" x14ac:dyDescent="0.25">
      <c r="X294" s="149"/>
      <c r="Y294" s="149"/>
    </row>
    <row r="295" spans="24:25" x14ac:dyDescent="0.25">
      <c r="X295" s="149"/>
      <c r="Y295" s="149"/>
    </row>
    <row r="296" spans="24:25" x14ac:dyDescent="0.25">
      <c r="X296" s="149"/>
      <c r="Y296" s="149"/>
    </row>
    <row r="297" spans="24:25" x14ac:dyDescent="0.25">
      <c r="X297" s="149"/>
      <c r="Y297" s="149"/>
    </row>
    <row r="298" spans="24:25" x14ac:dyDescent="0.25">
      <c r="X298" s="149"/>
      <c r="Y298" s="149"/>
    </row>
    <row r="299" spans="24:25" x14ac:dyDescent="0.25">
      <c r="X299" s="149"/>
      <c r="Y299" s="149"/>
    </row>
    <row r="300" spans="24:25" x14ac:dyDescent="0.25">
      <c r="X300" s="149"/>
      <c r="Y300" s="149"/>
    </row>
    <row r="301" spans="24:25" x14ac:dyDescent="0.25">
      <c r="X301" s="149"/>
      <c r="Y301" s="149"/>
    </row>
    <row r="302" spans="24:25" x14ac:dyDescent="0.25">
      <c r="X302" s="149"/>
      <c r="Y302" s="149"/>
    </row>
    <row r="303" spans="24:25" x14ac:dyDescent="0.25">
      <c r="X303" s="149"/>
      <c r="Y303" s="149"/>
    </row>
    <row r="304" spans="24:25" x14ac:dyDescent="0.25">
      <c r="X304" s="149"/>
      <c r="Y304" s="149"/>
    </row>
    <row r="305" spans="24:25" x14ac:dyDescent="0.25">
      <c r="X305" s="149"/>
      <c r="Y305" s="149"/>
    </row>
    <row r="306" spans="24:25" x14ac:dyDescent="0.25">
      <c r="X306" s="149"/>
      <c r="Y306" s="149"/>
    </row>
    <row r="307" spans="24:25" x14ac:dyDescent="0.25">
      <c r="X307" s="149"/>
      <c r="Y307" s="149"/>
    </row>
    <row r="308" spans="24:25" x14ac:dyDescent="0.25">
      <c r="X308" s="149"/>
      <c r="Y308" s="149"/>
    </row>
    <row r="309" spans="24:25" x14ac:dyDescent="0.25">
      <c r="X309" s="149"/>
      <c r="Y309" s="149"/>
    </row>
    <row r="310" spans="24:25" x14ac:dyDescent="0.25">
      <c r="X310" s="149"/>
      <c r="Y310" s="149"/>
    </row>
    <row r="311" spans="24:25" x14ac:dyDescent="0.25">
      <c r="X311" s="149"/>
      <c r="Y311" s="149"/>
    </row>
    <row r="312" spans="24:25" x14ac:dyDescent="0.25">
      <c r="X312" s="149"/>
      <c r="Y312" s="149"/>
    </row>
    <row r="313" spans="24:25" x14ac:dyDescent="0.25">
      <c r="X313" s="149"/>
      <c r="Y313" s="149"/>
    </row>
    <row r="314" spans="24:25" x14ac:dyDescent="0.25">
      <c r="X314" s="149"/>
      <c r="Y314" s="149"/>
    </row>
    <row r="315" spans="24:25" x14ac:dyDescent="0.25">
      <c r="X315" s="149"/>
      <c r="Y315" s="149"/>
    </row>
    <row r="316" spans="24:25" x14ac:dyDescent="0.25">
      <c r="X316" s="149"/>
      <c r="Y316" s="149"/>
    </row>
    <row r="317" spans="24:25" x14ac:dyDescent="0.25">
      <c r="X317" s="149"/>
      <c r="Y317" s="149"/>
    </row>
    <row r="318" spans="24:25" x14ac:dyDescent="0.25">
      <c r="X318" s="149"/>
      <c r="Y318" s="149"/>
    </row>
    <row r="319" spans="24:25" x14ac:dyDescent="0.25">
      <c r="X319" s="149"/>
      <c r="Y319" s="149"/>
    </row>
    <row r="320" spans="24:25" x14ac:dyDescent="0.25">
      <c r="X320" s="149"/>
      <c r="Y320" s="149"/>
    </row>
    <row r="321" spans="24:25" x14ac:dyDescent="0.25">
      <c r="X321" s="149"/>
      <c r="Y321" s="149"/>
    </row>
    <row r="322" spans="24:25" x14ac:dyDescent="0.25">
      <c r="X322" s="149"/>
      <c r="Y322" s="149"/>
    </row>
    <row r="323" spans="24:25" x14ac:dyDescent="0.25">
      <c r="X323" s="149"/>
      <c r="Y323" s="149"/>
    </row>
    <row r="324" spans="24:25" x14ac:dyDescent="0.25">
      <c r="X324" s="149"/>
      <c r="Y324" s="149"/>
    </row>
    <row r="325" spans="24:25" x14ac:dyDescent="0.25">
      <c r="X325" s="149"/>
      <c r="Y325" s="149"/>
    </row>
    <row r="326" spans="24:25" x14ac:dyDescent="0.25">
      <c r="X326" s="149"/>
      <c r="Y326" s="149"/>
    </row>
    <row r="327" spans="24:25" x14ac:dyDescent="0.25">
      <c r="X327" s="149"/>
      <c r="Y327" s="149"/>
    </row>
    <row r="328" spans="24:25" x14ac:dyDescent="0.25">
      <c r="X328" s="149"/>
      <c r="Y328" s="149"/>
    </row>
    <row r="329" spans="24:25" x14ac:dyDescent="0.25">
      <c r="X329" s="149"/>
      <c r="Y329" s="149"/>
    </row>
    <row r="330" spans="24:25" x14ac:dyDescent="0.25">
      <c r="X330" s="149"/>
      <c r="Y330" s="149"/>
    </row>
    <row r="331" spans="24:25" x14ac:dyDescent="0.25">
      <c r="X331" s="149"/>
      <c r="Y331" s="149"/>
    </row>
    <row r="332" spans="24:25" x14ac:dyDescent="0.25">
      <c r="X332" s="149"/>
      <c r="Y332" s="149"/>
    </row>
    <row r="333" spans="24:25" x14ac:dyDescent="0.25">
      <c r="X333" s="149"/>
      <c r="Y333" s="149"/>
    </row>
    <row r="334" spans="24:25" x14ac:dyDescent="0.25">
      <c r="X334" s="149"/>
      <c r="Y334" s="149"/>
    </row>
    <row r="335" spans="24:25" x14ac:dyDescent="0.25">
      <c r="X335" s="149"/>
      <c r="Y335" s="149"/>
    </row>
    <row r="336" spans="24:25" x14ac:dyDescent="0.25">
      <c r="X336" s="149"/>
      <c r="Y336" s="149"/>
    </row>
    <row r="337" spans="24:25" x14ac:dyDescent="0.25">
      <c r="X337" s="149"/>
      <c r="Y337" s="149"/>
    </row>
    <row r="338" spans="24:25" x14ac:dyDescent="0.25">
      <c r="X338" s="149"/>
      <c r="Y338" s="149"/>
    </row>
    <row r="339" spans="24:25" x14ac:dyDescent="0.25">
      <c r="X339" s="149"/>
      <c r="Y339" s="149"/>
    </row>
    <row r="340" spans="24:25" x14ac:dyDescent="0.25">
      <c r="X340" s="149"/>
      <c r="Y340" s="149"/>
    </row>
    <row r="341" spans="24:25" x14ac:dyDescent="0.25">
      <c r="X341" s="149"/>
      <c r="Y341" s="149"/>
    </row>
    <row r="342" spans="24:25" x14ac:dyDescent="0.25">
      <c r="X342" s="149"/>
      <c r="Y342" s="149"/>
    </row>
    <row r="343" spans="24:25" x14ac:dyDescent="0.25">
      <c r="X343" s="149"/>
      <c r="Y343" s="149"/>
    </row>
    <row r="344" spans="24:25" x14ac:dyDescent="0.25">
      <c r="X344" s="149"/>
      <c r="Y344" s="149"/>
    </row>
    <row r="345" spans="24:25" x14ac:dyDescent="0.25">
      <c r="X345" s="149"/>
      <c r="Y345" s="149"/>
    </row>
    <row r="346" spans="24:25" x14ac:dyDescent="0.25">
      <c r="X346" s="149"/>
      <c r="Y346" s="149"/>
    </row>
    <row r="347" spans="24:25" x14ac:dyDescent="0.25">
      <c r="X347" s="149"/>
      <c r="Y347" s="149"/>
    </row>
    <row r="348" spans="24:25" x14ac:dyDescent="0.25">
      <c r="X348" s="149"/>
      <c r="Y348" s="149"/>
    </row>
    <row r="349" spans="24:25" x14ac:dyDescent="0.25">
      <c r="X349" s="149"/>
      <c r="Y349" s="149"/>
    </row>
    <row r="350" spans="24:25" x14ac:dyDescent="0.25">
      <c r="X350" s="149"/>
      <c r="Y350" s="149"/>
    </row>
    <row r="351" spans="24:25" x14ac:dyDescent="0.25">
      <c r="X351" s="149"/>
      <c r="Y351" s="149"/>
    </row>
    <row r="352" spans="24:25" x14ac:dyDescent="0.25">
      <c r="X352" s="149"/>
      <c r="Y352" s="149"/>
    </row>
    <row r="353" spans="24:25" x14ac:dyDescent="0.25">
      <c r="X353" s="149"/>
      <c r="Y353" s="149"/>
    </row>
    <row r="354" spans="24:25" x14ac:dyDescent="0.25">
      <c r="X354" s="149"/>
      <c r="Y354" s="149"/>
    </row>
    <row r="355" spans="24:25" x14ac:dyDescent="0.25">
      <c r="X355" s="149"/>
      <c r="Y355" s="149"/>
    </row>
    <row r="356" spans="24:25" x14ac:dyDescent="0.25">
      <c r="X356" s="149"/>
      <c r="Y356" s="149"/>
    </row>
    <row r="357" spans="24:25" x14ac:dyDescent="0.25">
      <c r="X357" s="149"/>
      <c r="Y357" s="149"/>
    </row>
    <row r="358" spans="24:25" x14ac:dyDescent="0.25">
      <c r="X358" s="149"/>
      <c r="Y358" s="149"/>
    </row>
    <row r="359" spans="24:25" x14ac:dyDescent="0.25">
      <c r="X359" s="149"/>
      <c r="Y359" s="149"/>
    </row>
    <row r="360" spans="24:25" x14ac:dyDescent="0.25">
      <c r="X360" s="149"/>
      <c r="Y360" s="149"/>
    </row>
    <row r="361" spans="24:25" x14ac:dyDescent="0.25">
      <c r="X361" s="149"/>
      <c r="Y361" s="149"/>
    </row>
    <row r="362" spans="24:25" x14ac:dyDescent="0.25">
      <c r="X362" s="149"/>
      <c r="Y362" s="149"/>
    </row>
    <row r="363" spans="24:25" x14ac:dyDescent="0.25">
      <c r="X363" s="149"/>
      <c r="Y363" s="149"/>
    </row>
    <row r="364" spans="24:25" x14ac:dyDescent="0.25">
      <c r="X364" s="149"/>
      <c r="Y364" s="149"/>
    </row>
    <row r="365" spans="24:25" x14ac:dyDescent="0.25">
      <c r="X365" s="149"/>
      <c r="Y365" s="149"/>
    </row>
    <row r="366" spans="24:25" x14ac:dyDescent="0.25">
      <c r="X366" s="149"/>
      <c r="Y366" s="149"/>
    </row>
    <row r="367" spans="24:25" x14ac:dyDescent="0.25">
      <c r="X367" s="149"/>
      <c r="Y367" s="149"/>
    </row>
    <row r="368" spans="24:25" x14ac:dyDescent="0.25">
      <c r="X368" s="149"/>
      <c r="Y368" s="149"/>
    </row>
    <row r="369" spans="24:25" x14ac:dyDescent="0.25">
      <c r="X369" s="149"/>
      <c r="Y369" s="149"/>
    </row>
    <row r="370" spans="24:25" x14ac:dyDescent="0.25">
      <c r="X370" s="149"/>
      <c r="Y370" s="149"/>
    </row>
    <row r="371" spans="24:25" x14ac:dyDescent="0.25">
      <c r="X371" s="149"/>
      <c r="Y371" s="149"/>
    </row>
    <row r="372" spans="24:25" x14ac:dyDescent="0.25">
      <c r="X372" s="149"/>
      <c r="Y372" s="149"/>
    </row>
    <row r="373" spans="24:25" x14ac:dyDescent="0.25">
      <c r="X373" s="149"/>
      <c r="Y373" s="149"/>
    </row>
    <row r="374" spans="24:25" x14ac:dyDescent="0.25">
      <c r="X374" s="149"/>
      <c r="Y374" s="149"/>
    </row>
    <row r="375" spans="24:25" x14ac:dyDescent="0.25">
      <c r="X375" s="149"/>
      <c r="Y375" s="149"/>
    </row>
    <row r="376" spans="24:25" x14ac:dyDescent="0.25">
      <c r="X376" s="149"/>
      <c r="Y376" s="149"/>
    </row>
    <row r="377" spans="24:25" x14ac:dyDescent="0.25">
      <c r="X377" s="149"/>
      <c r="Y377" s="149"/>
    </row>
    <row r="378" spans="24:25" x14ac:dyDescent="0.25">
      <c r="X378" s="149"/>
      <c r="Y378" s="149"/>
    </row>
    <row r="379" spans="24:25" x14ac:dyDescent="0.25">
      <c r="X379" s="149"/>
      <c r="Y379" s="149"/>
    </row>
    <row r="380" spans="24:25" x14ac:dyDescent="0.25">
      <c r="X380" s="149"/>
      <c r="Y380" s="149"/>
    </row>
    <row r="381" spans="24:25" x14ac:dyDescent="0.25">
      <c r="X381" s="149"/>
      <c r="Y381" s="149"/>
    </row>
    <row r="382" spans="24:25" x14ac:dyDescent="0.25">
      <c r="X382" s="149"/>
      <c r="Y382" s="149"/>
    </row>
    <row r="383" spans="24:25" x14ac:dyDescent="0.25">
      <c r="X383" s="149"/>
      <c r="Y383" s="149"/>
    </row>
    <row r="384" spans="24:25" x14ac:dyDescent="0.25">
      <c r="X384" s="149"/>
      <c r="Y384" s="149"/>
    </row>
    <row r="385" spans="24:25" x14ac:dyDescent="0.25">
      <c r="X385" s="149"/>
      <c r="Y385" s="149"/>
    </row>
    <row r="386" spans="24:25" x14ac:dyDescent="0.25">
      <c r="X386" s="149"/>
      <c r="Y386" s="149"/>
    </row>
    <row r="387" spans="24:25" x14ac:dyDescent="0.25">
      <c r="X387" s="149"/>
      <c r="Y387" s="149"/>
    </row>
    <row r="388" spans="24:25" x14ac:dyDescent="0.25">
      <c r="X388" s="149"/>
      <c r="Y388" s="149"/>
    </row>
    <row r="389" spans="24:25" x14ac:dyDescent="0.25">
      <c r="X389" s="149"/>
      <c r="Y389" s="149"/>
    </row>
    <row r="390" spans="24:25" x14ac:dyDescent="0.25">
      <c r="X390" s="149"/>
      <c r="Y390" s="149"/>
    </row>
    <row r="391" spans="24:25" x14ac:dyDescent="0.25">
      <c r="X391" s="149"/>
      <c r="Y391" s="149"/>
    </row>
    <row r="392" spans="24:25" x14ac:dyDescent="0.25">
      <c r="X392" s="149"/>
      <c r="Y392" s="149"/>
    </row>
    <row r="393" spans="24:25" x14ac:dyDescent="0.25">
      <c r="X393" s="149"/>
      <c r="Y393" s="149"/>
    </row>
    <row r="394" spans="24:25" x14ac:dyDescent="0.25">
      <c r="X394" s="149"/>
      <c r="Y394" s="149"/>
    </row>
    <row r="395" spans="24:25" x14ac:dyDescent="0.25">
      <c r="X395" s="149"/>
      <c r="Y395" s="149"/>
    </row>
    <row r="396" spans="24:25" x14ac:dyDescent="0.25">
      <c r="X396" s="149"/>
      <c r="Y396" s="149"/>
    </row>
    <row r="397" spans="24:25" x14ac:dyDescent="0.25">
      <c r="X397" s="149"/>
      <c r="Y397" s="149"/>
    </row>
    <row r="398" spans="24:25" x14ac:dyDescent="0.25">
      <c r="X398" s="149"/>
      <c r="Y398" s="149"/>
    </row>
    <row r="399" spans="24:25" x14ac:dyDescent="0.25">
      <c r="X399" s="149"/>
      <c r="Y399" s="149"/>
    </row>
    <row r="400" spans="24:25" x14ac:dyDescent="0.25">
      <c r="X400" s="149"/>
      <c r="Y400" s="149"/>
    </row>
    <row r="401" spans="24:25" x14ac:dyDescent="0.25">
      <c r="X401" s="149"/>
      <c r="Y401" s="149"/>
    </row>
    <row r="402" spans="24:25" x14ac:dyDescent="0.25">
      <c r="X402" s="149"/>
      <c r="Y402" s="149"/>
    </row>
    <row r="403" spans="24:25" x14ac:dyDescent="0.25">
      <c r="X403" s="149"/>
      <c r="Y403" s="149"/>
    </row>
    <row r="404" spans="24:25" x14ac:dyDescent="0.25">
      <c r="X404" s="149"/>
      <c r="Y404" s="149"/>
    </row>
    <row r="405" spans="24:25" x14ac:dyDescent="0.25">
      <c r="X405" s="149"/>
      <c r="Y405" s="149"/>
    </row>
    <row r="406" spans="24:25" x14ac:dyDescent="0.25">
      <c r="X406" s="149"/>
      <c r="Y406" s="149"/>
    </row>
    <row r="407" spans="24:25" x14ac:dyDescent="0.25">
      <c r="X407" s="149"/>
      <c r="Y407" s="149"/>
    </row>
    <row r="408" spans="24:25" x14ac:dyDescent="0.25">
      <c r="X408" s="149"/>
      <c r="Y408" s="149"/>
    </row>
    <row r="409" spans="24:25" x14ac:dyDescent="0.25">
      <c r="X409" s="149"/>
      <c r="Y409" s="149"/>
    </row>
    <row r="410" spans="24:25" x14ac:dyDescent="0.25">
      <c r="X410" s="149"/>
      <c r="Y410" s="149"/>
    </row>
    <row r="411" spans="24:25" x14ac:dyDescent="0.25">
      <c r="X411" s="149"/>
      <c r="Y411" s="149"/>
    </row>
    <row r="412" spans="24:25" x14ac:dyDescent="0.25">
      <c r="X412" s="149"/>
      <c r="Y412" s="149"/>
    </row>
    <row r="413" spans="24:25" x14ac:dyDescent="0.25">
      <c r="X413" s="149"/>
      <c r="Y413" s="149"/>
    </row>
    <row r="414" spans="24:25" x14ac:dyDescent="0.25">
      <c r="X414" s="149"/>
      <c r="Y414" s="149"/>
    </row>
    <row r="415" spans="24:25" x14ac:dyDescent="0.25">
      <c r="X415" s="149"/>
      <c r="Y415" s="149"/>
    </row>
    <row r="416" spans="24:25" x14ac:dyDescent="0.25">
      <c r="X416" s="149"/>
      <c r="Y416" s="149"/>
    </row>
    <row r="417" spans="24:25" x14ac:dyDescent="0.25">
      <c r="X417" s="149"/>
      <c r="Y417" s="149"/>
    </row>
    <row r="418" spans="24:25" x14ac:dyDescent="0.25">
      <c r="X418" s="149"/>
      <c r="Y418" s="149"/>
    </row>
    <row r="419" spans="24:25" x14ac:dyDescent="0.25">
      <c r="X419" s="149"/>
      <c r="Y419" s="149"/>
    </row>
    <row r="420" spans="24:25" x14ac:dyDescent="0.25">
      <c r="X420" s="149"/>
      <c r="Y420" s="149"/>
    </row>
    <row r="421" spans="24:25" x14ac:dyDescent="0.25">
      <c r="X421" s="149"/>
      <c r="Y421" s="149"/>
    </row>
    <row r="422" spans="24:25" x14ac:dyDescent="0.25">
      <c r="X422" s="149"/>
      <c r="Y422" s="149"/>
    </row>
    <row r="423" spans="24:25" x14ac:dyDescent="0.25">
      <c r="X423" s="149"/>
      <c r="Y423" s="149"/>
    </row>
    <row r="424" spans="24:25" x14ac:dyDescent="0.25">
      <c r="X424" s="149"/>
      <c r="Y424" s="149"/>
    </row>
    <row r="425" spans="24:25" x14ac:dyDescent="0.25">
      <c r="X425" s="149"/>
      <c r="Y425" s="149"/>
    </row>
    <row r="426" spans="24:25" x14ac:dyDescent="0.25">
      <c r="X426" s="149"/>
      <c r="Y426" s="149"/>
    </row>
    <row r="427" spans="24:25" x14ac:dyDescent="0.25">
      <c r="X427" s="149"/>
      <c r="Y427" s="149"/>
    </row>
    <row r="428" spans="24:25" x14ac:dyDescent="0.25">
      <c r="X428" s="149"/>
      <c r="Y428" s="149"/>
    </row>
    <row r="429" spans="24:25" x14ac:dyDescent="0.25">
      <c r="X429" s="149"/>
      <c r="Y429" s="149"/>
    </row>
    <row r="430" spans="24:25" x14ac:dyDescent="0.25">
      <c r="X430" s="149"/>
      <c r="Y430" s="149"/>
    </row>
    <row r="431" spans="24:25" x14ac:dyDescent="0.25">
      <c r="X431" s="149"/>
      <c r="Y431" s="149"/>
    </row>
    <row r="432" spans="24:25" x14ac:dyDescent="0.25">
      <c r="X432" s="149"/>
      <c r="Y432" s="149"/>
    </row>
    <row r="433" spans="24:25" x14ac:dyDescent="0.25">
      <c r="X433" s="149"/>
      <c r="Y433" s="149"/>
    </row>
    <row r="434" spans="24:25" x14ac:dyDescent="0.25">
      <c r="X434" s="149"/>
      <c r="Y434" s="149"/>
    </row>
    <row r="435" spans="24:25" x14ac:dyDescent="0.25">
      <c r="X435" s="149"/>
      <c r="Y435" s="149"/>
    </row>
    <row r="436" spans="24:25" x14ac:dyDescent="0.25">
      <c r="X436" s="149"/>
      <c r="Y436" s="149"/>
    </row>
    <row r="437" spans="24:25" x14ac:dyDescent="0.25">
      <c r="X437" s="149"/>
      <c r="Y437" s="149"/>
    </row>
    <row r="438" spans="24:25" x14ac:dyDescent="0.25">
      <c r="X438" s="149"/>
      <c r="Y438" s="149"/>
    </row>
    <row r="439" spans="24:25" x14ac:dyDescent="0.25">
      <c r="X439" s="149"/>
      <c r="Y439" s="149"/>
    </row>
    <row r="440" spans="24:25" x14ac:dyDescent="0.25">
      <c r="X440" s="149"/>
      <c r="Y440" s="149"/>
    </row>
    <row r="441" spans="24:25" x14ac:dyDescent="0.25">
      <c r="X441" s="149"/>
      <c r="Y441" s="149"/>
    </row>
    <row r="442" spans="24:25" x14ac:dyDescent="0.25">
      <c r="X442" s="149"/>
      <c r="Y442" s="149"/>
    </row>
    <row r="443" spans="24:25" x14ac:dyDescent="0.25">
      <c r="X443" s="149"/>
      <c r="Y443" s="149"/>
    </row>
    <row r="444" spans="24:25" x14ac:dyDescent="0.25">
      <c r="X444" s="149"/>
      <c r="Y444" s="149"/>
    </row>
    <row r="445" spans="24:25" x14ac:dyDescent="0.25">
      <c r="X445" s="149"/>
      <c r="Y445" s="149"/>
    </row>
    <row r="446" spans="24:25" x14ac:dyDescent="0.25">
      <c r="X446" s="149"/>
      <c r="Y446" s="149"/>
    </row>
    <row r="447" spans="24:25" x14ac:dyDescent="0.25">
      <c r="X447" s="149"/>
      <c r="Y447" s="149"/>
    </row>
    <row r="448" spans="24:25" x14ac:dyDescent="0.25">
      <c r="X448" s="149"/>
      <c r="Y448" s="149"/>
    </row>
    <row r="449" spans="24:25" x14ac:dyDescent="0.25">
      <c r="X449" s="149"/>
      <c r="Y449" s="149"/>
    </row>
    <row r="450" spans="24:25" x14ac:dyDescent="0.25">
      <c r="X450" s="149"/>
      <c r="Y450" s="149"/>
    </row>
    <row r="451" spans="24:25" x14ac:dyDescent="0.25">
      <c r="X451" s="149"/>
      <c r="Y451" s="149"/>
    </row>
    <row r="452" spans="24:25" x14ac:dyDescent="0.25">
      <c r="X452" s="149"/>
      <c r="Y452" s="149"/>
    </row>
    <row r="453" spans="24:25" x14ac:dyDescent="0.25">
      <c r="X453" s="149"/>
      <c r="Y453" s="149"/>
    </row>
    <row r="454" spans="24:25" x14ac:dyDescent="0.25">
      <c r="X454" s="149"/>
      <c r="Y454" s="149"/>
    </row>
    <row r="455" spans="24:25" x14ac:dyDescent="0.25">
      <c r="X455" s="149"/>
      <c r="Y455" s="149"/>
    </row>
    <row r="456" spans="24:25" x14ac:dyDescent="0.25">
      <c r="X456" s="149"/>
      <c r="Y456" s="149"/>
    </row>
    <row r="457" spans="24:25" x14ac:dyDescent="0.25">
      <c r="X457" s="149"/>
      <c r="Y457" s="149"/>
    </row>
    <row r="458" spans="24:25" x14ac:dyDescent="0.25">
      <c r="X458" s="149"/>
      <c r="Y458" s="149"/>
    </row>
    <row r="459" spans="24:25" x14ac:dyDescent="0.25">
      <c r="X459" s="149"/>
      <c r="Y459" s="149"/>
    </row>
    <row r="460" spans="24:25" x14ac:dyDescent="0.25">
      <c r="X460" s="149"/>
      <c r="Y460" s="149"/>
    </row>
    <row r="461" spans="24:25" x14ac:dyDescent="0.25">
      <c r="X461" s="149"/>
      <c r="Y461" s="149"/>
    </row>
    <row r="462" spans="24:25" x14ac:dyDescent="0.25">
      <c r="X462" s="149"/>
      <c r="Y462" s="149"/>
    </row>
    <row r="463" spans="24:25" x14ac:dyDescent="0.25">
      <c r="X463" s="149"/>
      <c r="Y463" s="149"/>
    </row>
    <row r="464" spans="24:25" x14ac:dyDescent="0.25">
      <c r="X464" s="149"/>
      <c r="Y464" s="149"/>
    </row>
    <row r="465" spans="24:25" x14ac:dyDescent="0.25">
      <c r="X465" s="149"/>
      <c r="Y465" s="149"/>
    </row>
    <row r="466" spans="24:25" x14ac:dyDescent="0.25">
      <c r="X466" s="149"/>
      <c r="Y466" s="149"/>
    </row>
    <row r="467" spans="24:25" x14ac:dyDescent="0.25">
      <c r="X467" s="149"/>
      <c r="Y467" s="149"/>
    </row>
    <row r="468" spans="24:25" x14ac:dyDescent="0.25">
      <c r="X468" s="149"/>
      <c r="Y468" s="149"/>
    </row>
    <row r="469" spans="24:25" x14ac:dyDescent="0.25">
      <c r="X469" s="149"/>
      <c r="Y469" s="149"/>
    </row>
    <row r="470" spans="24:25" x14ac:dyDescent="0.25">
      <c r="X470" s="149"/>
      <c r="Y470" s="149"/>
    </row>
    <row r="471" spans="24:25" x14ac:dyDescent="0.25">
      <c r="X471" s="149"/>
      <c r="Y471" s="149"/>
    </row>
    <row r="472" spans="24:25" x14ac:dyDescent="0.25">
      <c r="X472" s="149"/>
      <c r="Y472" s="149"/>
    </row>
    <row r="473" spans="24:25" x14ac:dyDescent="0.25">
      <c r="X473" s="149"/>
      <c r="Y473" s="149"/>
    </row>
    <row r="474" spans="24:25" x14ac:dyDescent="0.25">
      <c r="X474" s="149"/>
      <c r="Y474" s="149"/>
    </row>
    <row r="475" spans="24:25" x14ac:dyDescent="0.25">
      <c r="X475" s="149"/>
      <c r="Y475" s="149"/>
    </row>
    <row r="476" spans="24:25" x14ac:dyDescent="0.25">
      <c r="X476" s="149"/>
      <c r="Y476" s="149"/>
    </row>
    <row r="477" spans="24:25" x14ac:dyDescent="0.25">
      <c r="X477" s="149"/>
      <c r="Y477" s="149"/>
    </row>
    <row r="478" spans="24:25" x14ac:dyDescent="0.25">
      <c r="X478" s="149"/>
      <c r="Y478" s="149"/>
    </row>
    <row r="479" spans="24:25" x14ac:dyDescent="0.25">
      <c r="X479" s="149"/>
      <c r="Y479" s="149"/>
    </row>
    <row r="480" spans="24:25" x14ac:dyDescent="0.25">
      <c r="X480" s="149"/>
      <c r="Y480" s="149"/>
    </row>
  </sheetData>
  <mergeCells count="130">
    <mergeCell ref="A18:A21"/>
    <mergeCell ref="A29:A32"/>
    <mergeCell ref="A34:B34"/>
    <mergeCell ref="A36:B37"/>
    <mergeCell ref="C36:D36"/>
    <mergeCell ref="E36:G36"/>
    <mergeCell ref="A6:J6"/>
    <mergeCell ref="A7:J7"/>
    <mergeCell ref="A10:B11"/>
    <mergeCell ref="C10:D10"/>
    <mergeCell ref="E10:G10"/>
    <mergeCell ref="H10:H11"/>
    <mergeCell ref="I10:I11"/>
    <mergeCell ref="J10:J11"/>
    <mergeCell ref="A45:B45"/>
    <mergeCell ref="A46:B46"/>
    <mergeCell ref="A47:B47"/>
    <mergeCell ref="A48:B48"/>
    <mergeCell ref="A49:B49"/>
    <mergeCell ref="A51:B52"/>
    <mergeCell ref="H36:H37"/>
    <mergeCell ref="I36:I37"/>
    <mergeCell ref="J36:J37"/>
    <mergeCell ref="A40:B40"/>
    <mergeCell ref="A41:B41"/>
    <mergeCell ref="A43:B43"/>
    <mergeCell ref="A55:B56"/>
    <mergeCell ref="C55:D55"/>
    <mergeCell ref="E55:G55"/>
    <mergeCell ref="H55:H56"/>
    <mergeCell ref="I55:I56"/>
    <mergeCell ref="J55:J56"/>
    <mergeCell ref="C51:D51"/>
    <mergeCell ref="E51:G51"/>
    <mergeCell ref="H51:H52"/>
    <mergeCell ref="I51:I52"/>
    <mergeCell ref="J51:J52"/>
    <mergeCell ref="A53:B53"/>
    <mergeCell ref="O88:O90"/>
    <mergeCell ref="P88:P90"/>
    <mergeCell ref="Q88:Q90"/>
    <mergeCell ref="E89:H89"/>
    <mergeCell ref="I89:L89"/>
    <mergeCell ref="A93:B93"/>
    <mergeCell ref="P65:P67"/>
    <mergeCell ref="Q65:Q67"/>
    <mergeCell ref="E66:H66"/>
    <mergeCell ref="I66:L66"/>
    <mergeCell ref="A85:B85"/>
    <mergeCell ref="A88:B90"/>
    <mergeCell ref="C88:D89"/>
    <mergeCell ref="E88:L88"/>
    <mergeCell ref="M88:M90"/>
    <mergeCell ref="N88:N90"/>
    <mergeCell ref="A65:B67"/>
    <mergeCell ref="C65:D66"/>
    <mergeCell ref="E65:L65"/>
    <mergeCell ref="M65:M67"/>
    <mergeCell ref="N65:N67"/>
    <mergeCell ref="O65:O67"/>
    <mergeCell ref="A103:D103"/>
    <mergeCell ref="A104:B104"/>
    <mergeCell ref="A105:B105"/>
    <mergeCell ref="A106:B106"/>
    <mergeCell ref="A107:A108"/>
    <mergeCell ref="A109:B109"/>
    <mergeCell ref="C109:D109"/>
    <mergeCell ref="A94:D94"/>
    <mergeCell ref="A95:B95"/>
    <mergeCell ref="A96:A97"/>
    <mergeCell ref="A98:A99"/>
    <mergeCell ref="A100:A101"/>
    <mergeCell ref="A102:B102"/>
    <mergeCell ref="J114:J115"/>
    <mergeCell ref="K114:K115"/>
    <mergeCell ref="A116:A118"/>
    <mergeCell ref="A121:B121"/>
    <mergeCell ref="A123:A125"/>
    <mergeCell ref="A110:B110"/>
    <mergeCell ref="A111:B111"/>
    <mergeCell ref="A112:B112"/>
    <mergeCell ref="A114:B115"/>
    <mergeCell ref="C114:E114"/>
    <mergeCell ref="F114:H114"/>
    <mergeCell ref="A126:A128"/>
    <mergeCell ref="A131:A133"/>
    <mergeCell ref="A135:A137"/>
    <mergeCell ref="A139:B139"/>
    <mergeCell ref="A147:F147"/>
    <mergeCell ref="C148:D149"/>
    <mergeCell ref="E148:F149"/>
    <mergeCell ref="A149:B149"/>
    <mergeCell ref="I114:I115"/>
    <mergeCell ref="A160:A161"/>
    <mergeCell ref="A162:B162"/>
    <mergeCell ref="A163:B163"/>
    <mergeCell ref="A165:B166"/>
    <mergeCell ref="C165:C166"/>
    <mergeCell ref="D165:I165"/>
    <mergeCell ref="A151:B151"/>
    <mergeCell ref="A152:B152"/>
    <mergeCell ref="A153:B153"/>
    <mergeCell ref="A155:B156"/>
    <mergeCell ref="C155:C156"/>
    <mergeCell ref="A157:B157"/>
    <mergeCell ref="L171:L172"/>
    <mergeCell ref="A173:B173"/>
    <mergeCell ref="A174:B174"/>
    <mergeCell ref="A175:B175"/>
    <mergeCell ref="A177:B177"/>
    <mergeCell ref="A178:A180"/>
    <mergeCell ref="J165:J166"/>
    <mergeCell ref="A167:B167"/>
    <mergeCell ref="A168:B168"/>
    <mergeCell ref="A169:B169"/>
    <mergeCell ref="A171:B172"/>
    <mergeCell ref="C171:C172"/>
    <mergeCell ref="D171:K171"/>
    <mergeCell ref="A200:B200"/>
    <mergeCell ref="A201:B201"/>
    <mergeCell ref="A202:B202"/>
    <mergeCell ref="A203:B203"/>
    <mergeCell ref="A205:B206"/>
    <mergeCell ref="C205:C206"/>
    <mergeCell ref="A182:B182"/>
    <mergeCell ref="A183:A189"/>
    <mergeCell ref="A190:A192"/>
    <mergeCell ref="A193:A195"/>
    <mergeCell ref="A196:A197"/>
    <mergeCell ref="A198:B19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workbookViewId="0">
      <selection activeCell="D28" sqref="D28"/>
    </sheetView>
  </sheetViews>
  <sheetFormatPr baseColWidth="10" defaultRowHeight="15" x14ac:dyDescent="0.25"/>
  <cols>
    <col min="1" max="1" width="24.42578125" customWidth="1"/>
    <col min="2" max="2" width="51.42578125" bestFit="1" customWidth="1"/>
  </cols>
  <sheetData>
    <row r="1" spans="1:2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70"/>
    </row>
    <row r="2" spans="1:26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70"/>
    </row>
    <row r="3" spans="1:26" x14ac:dyDescent="0.2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4</v>
      </c>
      <c r="B5" s="5"/>
      <c r="C5" s="5"/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70"/>
    </row>
    <row r="6" spans="1:26" x14ac:dyDescent="0.2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70"/>
    </row>
    <row r="7" spans="1:26" x14ac:dyDescent="0.2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5"/>
      <c r="B8" s="3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70"/>
    </row>
    <row r="9" spans="1:26" x14ac:dyDescent="0.25">
      <c r="A9" s="7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1063"/>
      <c r="B11" s="1064"/>
      <c r="C11" s="502" t="s">
        <v>14</v>
      </c>
      <c r="D11" s="502" t="s">
        <v>15</v>
      </c>
      <c r="E11" s="10" t="s">
        <v>16</v>
      </c>
      <c r="F11" s="11" t="s">
        <v>17</v>
      </c>
      <c r="G11" s="12" t="s">
        <v>18</v>
      </c>
      <c r="H11" s="1082"/>
      <c r="I11" s="1082"/>
      <c r="J11" s="1082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5" t="s">
        <v>19</v>
      </c>
      <c r="B12" s="16"/>
      <c r="C12" s="202"/>
      <c r="D12" s="203"/>
      <c r="E12" s="204"/>
      <c r="F12" s="205"/>
      <c r="G12" s="206"/>
      <c r="H12" s="207"/>
      <c r="I12" s="207"/>
      <c r="J12" s="207"/>
      <c r="K12" s="451" t="s">
        <v>20</v>
      </c>
      <c r="L12" s="18"/>
      <c r="M12" s="18"/>
      <c r="N12" s="1"/>
      <c r="O12" s="1"/>
      <c r="P12" s="1"/>
      <c r="Q12" s="1"/>
      <c r="R12" s="1"/>
      <c r="S12" s="1"/>
      <c r="T12" s="1"/>
      <c r="U12" s="1"/>
      <c r="V12" s="1"/>
      <c r="W12" s="1"/>
      <c r="X12" s="167">
        <v>0</v>
      </c>
      <c r="Y12" s="19">
        <v>0</v>
      </c>
      <c r="Z12" s="1"/>
    </row>
    <row r="13" spans="1:26" x14ac:dyDescent="0.25">
      <c r="A13" s="503" t="s">
        <v>21</v>
      </c>
      <c r="B13" s="20" t="s">
        <v>22</v>
      </c>
      <c r="C13" s="208"/>
      <c r="D13" s="209"/>
      <c r="E13" s="210"/>
      <c r="F13" s="211"/>
      <c r="G13" s="212"/>
      <c r="H13" s="213"/>
      <c r="I13" s="213"/>
      <c r="J13" s="213"/>
      <c r="K13" s="451" t="s">
        <v>20</v>
      </c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67">
        <v>0</v>
      </c>
      <c r="Y13" s="19">
        <v>0</v>
      </c>
      <c r="Z13" s="1"/>
    </row>
    <row r="14" spans="1:26" x14ac:dyDescent="0.25">
      <c r="A14" s="23" t="s">
        <v>23</v>
      </c>
      <c r="B14" s="24" t="s">
        <v>24</v>
      </c>
      <c r="C14" s="214"/>
      <c r="D14" s="215"/>
      <c r="E14" s="216"/>
      <c r="F14" s="217"/>
      <c r="G14" s="218"/>
      <c r="H14" s="219"/>
      <c r="I14" s="219"/>
      <c r="J14" s="219"/>
      <c r="K14" s="451" t="s">
        <v>20</v>
      </c>
      <c r="L14" s="22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67">
        <v>0</v>
      </c>
      <c r="Y14" s="19">
        <v>0</v>
      </c>
      <c r="Z14" s="1"/>
    </row>
    <row r="15" spans="1:26" x14ac:dyDescent="0.25">
      <c r="A15" s="23" t="s">
        <v>25</v>
      </c>
      <c r="B15" s="24" t="s">
        <v>26</v>
      </c>
      <c r="C15" s="214"/>
      <c r="D15" s="215"/>
      <c r="E15" s="216"/>
      <c r="F15" s="217"/>
      <c r="G15" s="218"/>
      <c r="H15" s="219"/>
      <c r="I15" s="219"/>
      <c r="J15" s="219"/>
      <c r="K15" s="451" t="s">
        <v>20</v>
      </c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67">
        <v>0</v>
      </c>
      <c r="Y15" s="19">
        <v>0</v>
      </c>
      <c r="Z15" s="1"/>
    </row>
    <row r="16" spans="1:26" x14ac:dyDescent="0.25">
      <c r="A16" s="23" t="s">
        <v>27</v>
      </c>
      <c r="B16" s="24" t="s">
        <v>28</v>
      </c>
      <c r="C16" s="214"/>
      <c r="D16" s="215"/>
      <c r="E16" s="216"/>
      <c r="F16" s="217"/>
      <c r="G16" s="218"/>
      <c r="H16" s="219"/>
      <c r="I16" s="219"/>
      <c r="J16" s="219"/>
      <c r="K16" s="451" t="s">
        <v>20</v>
      </c>
      <c r="L16" s="22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67">
        <v>0</v>
      </c>
      <c r="Y16" s="19">
        <v>0</v>
      </c>
      <c r="Z16" s="1"/>
    </row>
    <row r="17" spans="1:26" x14ac:dyDescent="0.25">
      <c r="A17" s="25" t="s">
        <v>29</v>
      </c>
      <c r="B17" s="26" t="s">
        <v>30</v>
      </c>
      <c r="C17" s="220"/>
      <c r="D17" s="221"/>
      <c r="E17" s="222"/>
      <c r="F17" s="223"/>
      <c r="G17" s="224"/>
      <c r="H17" s="225"/>
      <c r="I17" s="225"/>
      <c r="J17" s="225"/>
      <c r="K17" s="451" t="s">
        <v>20</v>
      </c>
      <c r="L17" s="22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67">
        <v>0</v>
      </c>
      <c r="Y17" s="19">
        <v>0</v>
      </c>
      <c r="Z17" s="1"/>
    </row>
    <row r="18" spans="1:26" x14ac:dyDescent="0.25">
      <c r="A18" s="1125" t="s">
        <v>31</v>
      </c>
      <c r="B18" s="20" t="s">
        <v>32</v>
      </c>
      <c r="C18" s="208"/>
      <c r="D18" s="209"/>
      <c r="E18" s="210"/>
      <c r="F18" s="211"/>
      <c r="G18" s="212"/>
      <c r="H18" s="213"/>
      <c r="I18" s="213"/>
      <c r="J18" s="213"/>
      <c r="K18" s="451" t="s">
        <v>20</v>
      </c>
      <c r="L18" s="22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67">
        <v>0</v>
      </c>
      <c r="Y18" s="19">
        <v>0</v>
      </c>
      <c r="Z18" s="1"/>
    </row>
    <row r="19" spans="1:26" x14ac:dyDescent="0.25">
      <c r="A19" s="1125"/>
      <c r="B19" s="27" t="s">
        <v>33</v>
      </c>
      <c r="C19" s="226"/>
      <c r="D19" s="227"/>
      <c r="E19" s="228"/>
      <c r="F19" s="229"/>
      <c r="G19" s="230"/>
      <c r="H19" s="231"/>
      <c r="I19" s="231"/>
      <c r="J19" s="231"/>
      <c r="K19" s="451" t="s">
        <v>20</v>
      </c>
      <c r="L19" s="22"/>
      <c r="M19" s="22"/>
      <c r="N19" s="1"/>
      <c r="O19" s="1"/>
      <c r="P19" s="1"/>
      <c r="Q19" s="1"/>
      <c r="R19" s="1"/>
      <c r="S19" s="1"/>
      <c r="T19" s="1"/>
      <c r="U19" s="1"/>
      <c r="V19" s="1"/>
      <c r="W19" s="1"/>
      <c r="X19" s="167">
        <v>0</v>
      </c>
      <c r="Y19" s="19">
        <v>0</v>
      </c>
      <c r="Z19" s="1"/>
    </row>
    <row r="20" spans="1:26" x14ac:dyDescent="0.25">
      <c r="A20" s="1125"/>
      <c r="B20" s="28" t="s">
        <v>34</v>
      </c>
      <c r="C20" s="214"/>
      <c r="D20" s="215"/>
      <c r="E20" s="216"/>
      <c r="F20" s="217"/>
      <c r="G20" s="218"/>
      <c r="H20" s="219"/>
      <c r="I20" s="219"/>
      <c r="J20" s="219"/>
      <c r="K20" s="451" t="s">
        <v>20</v>
      </c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67">
        <v>0</v>
      </c>
      <c r="Y20" s="19">
        <v>0</v>
      </c>
      <c r="Z20" s="1"/>
    </row>
    <row r="21" spans="1:26" x14ac:dyDescent="0.25">
      <c r="A21" s="1126"/>
      <c r="B21" s="29" t="s">
        <v>35</v>
      </c>
      <c r="C21" s="220"/>
      <c r="D21" s="221"/>
      <c r="E21" s="222"/>
      <c r="F21" s="223"/>
      <c r="G21" s="224"/>
      <c r="H21" s="225"/>
      <c r="I21" s="225"/>
      <c r="J21" s="225"/>
      <c r="K21" s="451" t="s">
        <v>20</v>
      </c>
      <c r="L21" s="22"/>
      <c r="M21" s="22"/>
      <c r="N21" s="1"/>
      <c r="O21" s="1"/>
      <c r="P21" s="1"/>
      <c r="Q21" s="1"/>
      <c r="R21" s="1"/>
      <c r="S21" s="1"/>
      <c r="T21" s="1"/>
      <c r="U21" s="1"/>
      <c r="V21" s="1"/>
      <c r="W21" s="1"/>
      <c r="X21" s="167">
        <v>0</v>
      </c>
      <c r="Y21" s="19">
        <v>0</v>
      </c>
      <c r="Z21" s="1"/>
    </row>
    <row r="22" spans="1:26" ht="22.5" x14ac:dyDescent="0.25">
      <c r="A22" s="504" t="s">
        <v>36</v>
      </c>
      <c r="B22" s="397" t="s">
        <v>37</v>
      </c>
      <c r="C22" s="208"/>
      <c r="D22" s="209"/>
      <c r="E22" s="210"/>
      <c r="F22" s="211"/>
      <c r="G22" s="212"/>
      <c r="H22" s="213"/>
      <c r="I22" s="213"/>
      <c r="J22" s="213"/>
      <c r="K22" s="451" t="s">
        <v>20</v>
      </c>
      <c r="L22" s="22"/>
      <c r="M22" s="22"/>
      <c r="N22" s="1"/>
      <c r="O22" s="1"/>
      <c r="P22" s="1"/>
      <c r="Q22" s="1"/>
      <c r="R22" s="1"/>
      <c r="S22" s="1"/>
      <c r="T22" s="1"/>
      <c r="U22" s="1"/>
      <c r="V22" s="1"/>
      <c r="W22" s="1"/>
      <c r="X22" s="167">
        <v>0</v>
      </c>
      <c r="Y22" s="19">
        <v>0</v>
      </c>
      <c r="Z22" s="1"/>
    </row>
    <row r="23" spans="1:26" ht="22.5" x14ac:dyDescent="0.25">
      <c r="A23" s="504" t="s">
        <v>38</v>
      </c>
      <c r="B23" s="398" t="s">
        <v>39</v>
      </c>
      <c r="C23" s="232"/>
      <c r="D23" s="233"/>
      <c r="E23" s="234"/>
      <c r="F23" s="235"/>
      <c r="G23" s="236"/>
      <c r="H23" s="207"/>
      <c r="I23" s="207"/>
      <c r="J23" s="207"/>
      <c r="K23" s="451" t="s">
        <v>20</v>
      </c>
      <c r="L23" s="22"/>
      <c r="M23" s="22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67">
        <v>0</v>
      </c>
      <c r="Y23" s="19">
        <v>0</v>
      </c>
      <c r="Z23" s="172"/>
    </row>
    <row r="24" spans="1:26" x14ac:dyDescent="0.25">
      <c r="A24" s="504" t="s">
        <v>40</v>
      </c>
      <c r="B24" s="32" t="s">
        <v>41</v>
      </c>
      <c r="C24" s="237"/>
      <c r="D24" s="238"/>
      <c r="E24" s="239"/>
      <c r="F24" s="240"/>
      <c r="G24" s="241"/>
      <c r="H24" s="242"/>
      <c r="I24" s="242"/>
      <c r="J24" s="242"/>
      <c r="K24" s="451" t="s">
        <v>20</v>
      </c>
      <c r="L24" s="22"/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67">
        <v>0</v>
      </c>
      <c r="Y24" s="19">
        <v>0</v>
      </c>
      <c r="Z24" s="1"/>
    </row>
    <row r="25" spans="1:26" x14ac:dyDescent="0.25">
      <c r="A25" s="33" t="s">
        <v>42</v>
      </c>
      <c r="B25" s="34"/>
      <c r="C25" s="208"/>
      <c r="D25" s="209"/>
      <c r="E25" s="210"/>
      <c r="F25" s="211"/>
      <c r="G25" s="212"/>
      <c r="H25" s="213"/>
      <c r="I25" s="213"/>
      <c r="J25" s="213"/>
      <c r="K25" s="451" t="s">
        <v>20</v>
      </c>
      <c r="L25" s="22"/>
      <c r="M25" s="22"/>
      <c r="N25" s="1"/>
      <c r="O25" s="1"/>
      <c r="P25" s="1"/>
      <c r="Q25" s="1"/>
      <c r="R25" s="1"/>
      <c r="S25" s="1"/>
      <c r="T25" s="1"/>
      <c r="U25" s="1"/>
      <c r="V25" s="1"/>
      <c r="W25" s="1"/>
      <c r="X25" s="167">
        <v>0</v>
      </c>
      <c r="Y25" s="19">
        <v>0</v>
      </c>
      <c r="Z25" s="1"/>
    </row>
    <row r="26" spans="1:26" x14ac:dyDescent="0.25">
      <c r="A26" s="35" t="s">
        <v>43</v>
      </c>
      <c r="B26" s="36" t="s">
        <v>44</v>
      </c>
      <c r="C26" s="226"/>
      <c r="D26" s="227"/>
      <c r="E26" s="228"/>
      <c r="F26" s="229"/>
      <c r="G26" s="230"/>
      <c r="H26" s="231"/>
      <c r="I26" s="231"/>
      <c r="J26" s="231"/>
      <c r="K26" s="451" t="s">
        <v>20</v>
      </c>
      <c r="L26" s="22"/>
      <c r="M26" s="22"/>
      <c r="N26" s="1"/>
      <c r="O26" s="1"/>
      <c r="P26" s="1"/>
      <c r="Q26" s="1"/>
      <c r="R26" s="1"/>
      <c r="S26" s="1"/>
      <c r="T26" s="1"/>
      <c r="U26" s="1"/>
      <c r="V26" s="1"/>
      <c r="W26" s="1"/>
      <c r="X26" s="167">
        <v>0</v>
      </c>
      <c r="Y26" s="19">
        <v>0</v>
      </c>
      <c r="Z26" s="1"/>
    </row>
    <row r="27" spans="1:26" x14ac:dyDescent="0.25">
      <c r="A27" s="23" t="s">
        <v>45</v>
      </c>
      <c r="B27" s="37" t="s">
        <v>46</v>
      </c>
      <c r="C27" s="214"/>
      <c r="D27" s="243"/>
      <c r="E27" s="244"/>
      <c r="F27" s="245"/>
      <c r="G27" s="246"/>
      <c r="H27" s="219"/>
      <c r="I27" s="219"/>
      <c r="J27" s="219"/>
      <c r="K27" s="451" t="s">
        <v>20</v>
      </c>
      <c r="L27" s="22"/>
      <c r="M27" s="22"/>
      <c r="N27" s="1"/>
      <c r="O27" s="1"/>
      <c r="P27" s="1"/>
      <c r="Q27" s="1"/>
      <c r="R27" s="1"/>
      <c r="S27" s="1"/>
      <c r="T27" s="1"/>
      <c r="U27" s="1"/>
      <c r="V27" s="1"/>
      <c r="W27" s="1"/>
      <c r="X27" s="167">
        <v>0</v>
      </c>
      <c r="Y27" s="19">
        <v>0</v>
      </c>
      <c r="Z27" s="1"/>
    </row>
    <row r="28" spans="1:26" x14ac:dyDescent="0.25">
      <c r="A28" s="23" t="s">
        <v>47</v>
      </c>
      <c r="B28" s="37" t="s">
        <v>48</v>
      </c>
      <c r="C28" s="214"/>
      <c r="D28" s="243"/>
      <c r="E28" s="244"/>
      <c r="F28" s="245"/>
      <c r="G28" s="246"/>
      <c r="H28" s="219"/>
      <c r="I28" s="219"/>
      <c r="J28" s="219"/>
      <c r="K28" s="451" t="s">
        <v>20</v>
      </c>
      <c r="L28" s="22"/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  <c r="X28" s="167">
        <v>0</v>
      </c>
      <c r="Y28" s="19">
        <v>0</v>
      </c>
      <c r="Z28" s="1"/>
    </row>
    <row r="29" spans="1:26" x14ac:dyDescent="0.25">
      <c r="A29" s="1123" t="s">
        <v>25</v>
      </c>
      <c r="B29" s="29" t="s">
        <v>49</v>
      </c>
      <c r="C29" s="220"/>
      <c r="D29" s="221"/>
      <c r="E29" s="222"/>
      <c r="F29" s="223"/>
      <c r="G29" s="224"/>
      <c r="H29" s="225"/>
      <c r="I29" s="225"/>
      <c r="J29" s="225"/>
      <c r="K29" s="451" t="s">
        <v>20</v>
      </c>
      <c r="L29" s="22"/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  <c r="X29" s="167">
        <v>0</v>
      </c>
      <c r="Y29" s="19">
        <v>0</v>
      </c>
      <c r="Z29" s="1"/>
    </row>
    <row r="30" spans="1:26" x14ac:dyDescent="0.25">
      <c r="A30" s="1082"/>
      <c r="B30" s="38" t="s">
        <v>50</v>
      </c>
      <c r="C30" s="247"/>
      <c r="D30" s="248"/>
      <c r="E30" s="249"/>
      <c r="F30" s="250"/>
      <c r="G30" s="251"/>
      <c r="H30" s="252"/>
      <c r="I30" s="252"/>
      <c r="J30" s="252"/>
      <c r="K30" s="451" t="s">
        <v>20</v>
      </c>
      <c r="L30" s="22"/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  <c r="X30" s="167">
        <v>0</v>
      </c>
      <c r="Y30" s="19">
        <v>0</v>
      </c>
      <c r="Z30" s="1"/>
    </row>
    <row r="31" spans="1:26" x14ac:dyDescent="0.25">
      <c r="A31" s="1082"/>
      <c r="B31" s="39" t="s">
        <v>51</v>
      </c>
      <c r="C31" s="253"/>
      <c r="D31" s="254"/>
      <c r="E31" s="255"/>
      <c r="F31" s="256"/>
      <c r="G31" s="257"/>
      <c r="H31" s="258"/>
      <c r="I31" s="258"/>
      <c r="J31" s="258"/>
      <c r="K31" s="451" t="s">
        <v>20</v>
      </c>
      <c r="L31" s="22"/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  <c r="X31" s="167">
        <v>0</v>
      </c>
      <c r="Y31" s="19">
        <v>0</v>
      </c>
      <c r="Z31" s="1"/>
    </row>
    <row r="32" spans="1:26" x14ac:dyDescent="0.25">
      <c r="A32" s="1124"/>
      <c r="B32" s="39" t="s">
        <v>52</v>
      </c>
      <c r="C32" s="253"/>
      <c r="D32" s="254"/>
      <c r="E32" s="255"/>
      <c r="F32" s="256"/>
      <c r="G32" s="257"/>
      <c r="H32" s="258"/>
      <c r="I32" s="258"/>
      <c r="J32" s="258"/>
      <c r="K32" s="451" t="s">
        <v>20</v>
      </c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67">
        <v>0</v>
      </c>
      <c r="Y32" s="19">
        <v>0</v>
      </c>
      <c r="Z32" s="1"/>
    </row>
    <row r="33" spans="1:25" x14ac:dyDescent="0.25">
      <c r="A33" s="23" t="s">
        <v>27</v>
      </c>
      <c r="B33" s="37" t="s">
        <v>53</v>
      </c>
      <c r="C33" s="214"/>
      <c r="D33" s="243"/>
      <c r="E33" s="244"/>
      <c r="F33" s="245"/>
      <c r="G33" s="246"/>
      <c r="H33" s="219"/>
      <c r="I33" s="219"/>
      <c r="J33" s="219"/>
      <c r="K33" s="451" t="s">
        <v>20</v>
      </c>
      <c r="L33" s="22"/>
      <c r="M33" s="22"/>
      <c r="N33" s="1"/>
      <c r="O33" s="1"/>
      <c r="P33" s="1"/>
      <c r="Q33" s="1"/>
      <c r="R33" s="1"/>
      <c r="S33" s="1"/>
      <c r="T33" s="1"/>
      <c r="U33" s="1"/>
      <c r="V33" s="1"/>
      <c r="W33" s="1"/>
      <c r="X33" s="167">
        <v>0</v>
      </c>
      <c r="Y33" s="19">
        <v>0</v>
      </c>
    </row>
    <row r="34" spans="1:25" x14ac:dyDescent="0.25">
      <c r="A34" s="1067" t="s">
        <v>54</v>
      </c>
      <c r="B34" s="1083"/>
      <c r="C34" s="232"/>
      <c r="D34" s="233"/>
      <c r="E34" s="234"/>
      <c r="F34" s="235"/>
      <c r="G34" s="236"/>
      <c r="H34" s="207"/>
      <c r="I34" s="207"/>
      <c r="J34" s="207"/>
      <c r="K34" s="451" t="s">
        <v>20</v>
      </c>
      <c r="L34" s="22"/>
      <c r="M34" s="22"/>
      <c r="N34" s="1"/>
      <c r="O34" s="1"/>
      <c r="P34" s="1"/>
      <c r="Q34" s="1"/>
      <c r="R34" s="1"/>
      <c r="S34" s="1"/>
      <c r="T34" s="1"/>
      <c r="U34" s="1"/>
      <c r="V34" s="1"/>
      <c r="W34" s="1"/>
      <c r="X34" s="167">
        <v>0</v>
      </c>
      <c r="Y34" s="19">
        <v>0</v>
      </c>
    </row>
    <row r="35" spans="1:25" x14ac:dyDescent="0.25">
      <c r="A35" s="7" t="s">
        <v>55</v>
      </c>
      <c r="B35" s="1"/>
      <c r="C35" s="1"/>
      <c r="D35" s="1"/>
      <c r="E35" s="1"/>
      <c r="F35" s="1"/>
      <c r="G35" s="1"/>
      <c r="H35" s="1"/>
      <c r="I35" s="1"/>
      <c r="J35" s="1"/>
      <c r="K35" s="14"/>
      <c r="L35" s="14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45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1.5" x14ac:dyDescent="0.25">
      <c r="A37" s="1042"/>
      <c r="B37" s="1043"/>
      <c r="C37" s="500" t="s">
        <v>14</v>
      </c>
      <c r="D37" s="504" t="s">
        <v>15</v>
      </c>
      <c r="E37" s="499" t="s">
        <v>16</v>
      </c>
      <c r="F37" s="41" t="s">
        <v>17</v>
      </c>
      <c r="G37" s="500" t="s">
        <v>18</v>
      </c>
      <c r="H37" s="1081"/>
      <c r="I37" s="1082"/>
      <c r="J37" s="1081"/>
      <c r="K37" s="453"/>
      <c r="L37" s="1"/>
      <c r="M37" s="1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42" t="s">
        <v>58</v>
      </c>
      <c r="B38" s="43"/>
      <c r="C38" s="44"/>
      <c r="D38" s="45"/>
      <c r="E38" s="46"/>
      <c r="F38" s="47"/>
      <c r="G38" s="45"/>
      <c r="H38" s="48"/>
      <c r="I38" s="452"/>
      <c r="J38" s="48"/>
      <c r="K38" s="459"/>
      <c r="L38" s="1"/>
      <c r="M38" s="1"/>
      <c r="N38" s="22"/>
      <c r="O38" s="1"/>
      <c r="P38" s="1"/>
      <c r="Q38" s="1"/>
      <c r="R38" s="1"/>
      <c r="S38" s="1"/>
      <c r="T38" s="1"/>
      <c r="U38" s="1"/>
      <c r="V38" s="1"/>
      <c r="W38" s="1"/>
      <c r="X38" s="167">
        <v>0</v>
      </c>
      <c r="Y38" s="19">
        <v>0</v>
      </c>
    </row>
    <row r="39" spans="1:25" x14ac:dyDescent="0.25">
      <c r="A39" s="49" t="s">
        <v>59</v>
      </c>
      <c r="B39" s="50"/>
      <c r="C39" s="259"/>
      <c r="D39" s="260"/>
      <c r="E39" s="261"/>
      <c r="F39" s="262"/>
      <c r="G39" s="260"/>
      <c r="H39" s="263"/>
      <c r="I39" s="263"/>
      <c r="J39" s="263"/>
      <c r="K39" s="451" t="s">
        <v>20</v>
      </c>
      <c r="L39" s="1"/>
      <c r="M39" s="1"/>
      <c r="N39" s="22"/>
      <c r="O39" s="1"/>
      <c r="P39" s="1"/>
      <c r="Q39" s="1"/>
      <c r="R39" s="1"/>
      <c r="S39" s="1"/>
      <c r="T39" s="1"/>
      <c r="U39" s="1"/>
      <c r="V39" s="1"/>
      <c r="W39" s="1"/>
      <c r="X39" s="167">
        <v>0</v>
      </c>
      <c r="Y39" s="19">
        <v>0</v>
      </c>
    </row>
    <row r="40" spans="1:25" x14ac:dyDescent="0.25">
      <c r="A40" s="1112" t="s">
        <v>60</v>
      </c>
      <c r="B40" s="1116"/>
      <c r="C40" s="226"/>
      <c r="D40" s="226"/>
      <c r="E40" s="227"/>
      <c r="F40" s="229"/>
      <c r="G40" s="264"/>
      <c r="H40" s="265"/>
      <c r="I40" s="265"/>
      <c r="J40" s="265"/>
      <c r="K40" s="451" t="s">
        <v>20</v>
      </c>
      <c r="L40" s="1"/>
      <c r="M40" s="1"/>
      <c r="N40" s="22"/>
      <c r="O40" s="1"/>
      <c r="P40" s="1"/>
      <c r="Q40" s="1"/>
      <c r="R40" s="1"/>
      <c r="S40" s="1"/>
      <c r="T40" s="1"/>
      <c r="U40" s="1"/>
      <c r="V40" s="1"/>
      <c r="W40" s="1"/>
      <c r="X40" s="167">
        <v>0</v>
      </c>
      <c r="Y40" s="19">
        <v>0</v>
      </c>
    </row>
    <row r="41" spans="1:25" x14ac:dyDescent="0.25">
      <c r="A41" s="1114" t="s">
        <v>61</v>
      </c>
      <c r="B41" s="1115"/>
      <c r="C41" s="220"/>
      <c r="D41" s="266"/>
      <c r="E41" s="221"/>
      <c r="F41" s="223"/>
      <c r="G41" s="266"/>
      <c r="H41" s="267"/>
      <c r="I41" s="267"/>
      <c r="J41" s="267"/>
      <c r="K41" s="451" t="s">
        <v>20</v>
      </c>
      <c r="L41" s="1"/>
      <c r="M41" s="1"/>
      <c r="N41" s="22"/>
      <c r="O41" s="1"/>
      <c r="P41" s="1"/>
      <c r="Q41" s="1"/>
      <c r="R41" s="1"/>
      <c r="S41" s="1"/>
      <c r="T41" s="1"/>
      <c r="U41" s="1"/>
      <c r="V41" s="1"/>
      <c r="W41" s="1"/>
      <c r="X41" s="167">
        <v>0</v>
      </c>
      <c r="Y41" s="19">
        <v>0</v>
      </c>
    </row>
    <row r="42" spans="1:25" x14ac:dyDescent="0.25">
      <c r="A42" s="51" t="s">
        <v>62</v>
      </c>
      <c r="B42" s="52"/>
      <c r="C42" s="268"/>
      <c r="D42" s="269"/>
      <c r="E42" s="270"/>
      <c r="F42" s="271"/>
      <c r="G42" s="269"/>
      <c r="H42" s="272"/>
      <c r="I42" s="272"/>
      <c r="J42" s="272"/>
      <c r="K42" s="459"/>
      <c r="L42" s="1"/>
      <c r="M42" s="1"/>
      <c r="N42" s="22"/>
      <c r="O42" s="1"/>
      <c r="P42" s="1"/>
      <c r="Q42" s="1"/>
      <c r="R42" s="1"/>
      <c r="S42" s="1"/>
      <c r="T42" s="1"/>
      <c r="U42" s="1"/>
      <c r="V42" s="1"/>
      <c r="W42" s="1"/>
      <c r="X42" s="167">
        <v>0</v>
      </c>
      <c r="Y42" s="19">
        <v>0</v>
      </c>
    </row>
    <row r="43" spans="1:25" x14ac:dyDescent="0.25">
      <c r="A43" s="1117" t="s">
        <v>63</v>
      </c>
      <c r="B43" s="1118"/>
      <c r="C43" s="202"/>
      <c r="D43" s="273"/>
      <c r="E43" s="203"/>
      <c r="F43" s="205"/>
      <c r="G43" s="273"/>
      <c r="H43" s="274"/>
      <c r="I43" s="274"/>
      <c r="J43" s="274"/>
      <c r="K43" s="451" t="s">
        <v>20</v>
      </c>
      <c r="L43" s="1"/>
      <c r="M43" s="1"/>
      <c r="N43" s="22"/>
      <c r="O43" s="1"/>
      <c r="P43" s="1"/>
      <c r="Q43" s="1"/>
      <c r="R43" s="1"/>
      <c r="S43" s="1"/>
      <c r="T43" s="1"/>
      <c r="U43" s="1"/>
      <c r="V43" s="1"/>
      <c r="W43" s="1"/>
      <c r="X43" s="167">
        <v>0</v>
      </c>
      <c r="Y43" s="19">
        <v>0</v>
      </c>
    </row>
    <row r="44" spans="1:25" x14ac:dyDescent="0.25">
      <c r="A44" s="480" t="s">
        <v>64</v>
      </c>
      <c r="B44" s="481"/>
      <c r="C44" s="475"/>
      <c r="D44" s="476"/>
      <c r="E44" s="477"/>
      <c r="F44" s="478"/>
      <c r="G44" s="476"/>
      <c r="H44" s="479"/>
      <c r="I44" s="479"/>
      <c r="J44" s="479"/>
      <c r="K44" s="459"/>
      <c r="L44" s="1"/>
      <c r="M44" s="1"/>
      <c r="N44" s="22"/>
      <c r="O44" s="1"/>
      <c r="P44" s="1"/>
      <c r="Q44" s="1"/>
      <c r="R44" s="1"/>
      <c r="S44" s="1"/>
      <c r="T44" s="1"/>
      <c r="U44" s="1"/>
      <c r="V44" s="1"/>
      <c r="W44" s="1"/>
      <c r="X44" s="167">
        <v>0</v>
      </c>
      <c r="Y44" s="19">
        <v>0</v>
      </c>
    </row>
    <row r="45" spans="1:25" x14ac:dyDescent="0.25">
      <c r="A45" s="1112" t="s">
        <v>65</v>
      </c>
      <c r="B45" s="1116"/>
      <c r="C45" s="226"/>
      <c r="D45" s="264"/>
      <c r="E45" s="227"/>
      <c r="F45" s="229"/>
      <c r="G45" s="264"/>
      <c r="H45" s="265"/>
      <c r="I45" s="265"/>
      <c r="J45" s="265"/>
      <c r="K45" s="451" t="s">
        <v>20</v>
      </c>
      <c r="L45" s="1"/>
      <c r="M45" s="1"/>
      <c r="N45" s="22"/>
      <c r="O45" s="1"/>
      <c r="P45" s="1"/>
      <c r="Q45" s="1"/>
      <c r="R45" s="1"/>
      <c r="S45" s="1"/>
      <c r="T45" s="1"/>
      <c r="U45" s="1"/>
      <c r="V45" s="1"/>
      <c r="W45" s="1"/>
      <c r="X45" s="167">
        <v>0</v>
      </c>
      <c r="Y45" s="19">
        <v>0</v>
      </c>
    </row>
    <row r="46" spans="1:25" x14ac:dyDescent="0.25">
      <c r="A46" s="1127" t="s">
        <v>66</v>
      </c>
      <c r="B46" s="1128"/>
      <c r="C46" s="214"/>
      <c r="D46" s="275"/>
      <c r="E46" s="215"/>
      <c r="F46" s="217"/>
      <c r="G46" s="275"/>
      <c r="H46" s="276"/>
      <c r="I46" s="276"/>
      <c r="J46" s="276"/>
      <c r="K46" s="451" t="s">
        <v>20</v>
      </c>
      <c r="L46" s="1"/>
      <c r="M46" s="1"/>
      <c r="N46" s="22"/>
      <c r="O46" s="1"/>
      <c r="P46" s="1"/>
      <c r="Q46" s="1"/>
      <c r="R46" s="1"/>
      <c r="S46" s="1"/>
      <c r="T46" s="1"/>
      <c r="U46" s="1"/>
      <c r="V46" s="1"/>
      <c r="W46" s="1"/>
      <c r="X46" s="167">
        <v>0</v>
      </c>
      <c r="Y46" s="19">
        <v>0</v>
      </c>
    </row>
    <row r="47" spans="1:25" x14ac:dyDescent="0.25">
      <c r="A47" s="1127" t="s">
        <v>67</v>
      </c>
      <c r="B47" s="1128"/>
      <c r="C47" s="214"/>
      <c r="D47" s="275"/>
      <c r="E47" s="215"/>
      <c r="F47" s="217"/>
      <c r="G47" s="275"/>
      <c r="H47" s="276"/>
      <c r="I47" s="276"/>
      <c r="J47" s="276"/>
      <c r="K47" s="451" t="s">
        <v>20</v>
      </c>
      <c r="L47" s="1"/>
      <c r="M47" s="1"/>
      <c r="N47" s="22"/>
      <c r="O47" s="1"/>
      <c r="P47" s="1"/>
      <c r="Q47" s="1"/>
      <c r="R47" s="1"/>
      <c r="S47" s="1"/>
      <c r="T47" s="1"/>
      <c r="U47" s="1"/>
      <c r="V47" s="1"/>
      <c r="W47" s="1"/>
      <c r="X47" s="167">
        <v>0</v>
      </c>
      <c r="Y47" s="19">
        <v>0</v>
      </c>
    </row>
    <row r="48" spans="1:25" x14ac:dyDescent="0.25">
      <c r="A48" s="1127" t="s">
        <v>68</v>
      </c>
      <c r="B48" s="1128"/>
      <c r="C48" s="253"/>
      <c r="D48" s="277"/>
      <c r="E48" s="254"/>
      <c r="F48" s="256"/>
      <c r="G48" s="277"/>
      <c r="H48" s="278"/>
      <c r="I48" s="278"/>
      <c r="J48" s="278"/>
      <c r="K48" s="451" t="s">
        <v>20</v>
      </c>
      <c r="L48" s="1"/>
      <c r="M48" s="1"/>
      <c r="N48" s="22"/>
      <c r="O48" s="1"/>
      <c r="P48" s="1"/>
      <c r="Q48" s="1"/>
      <c r="R48" s="1"/>
      <c r="S48" s="1"/>
      <c r="T48" s="1"/>
      <c r="U48" s="1"/>
      <c r="V48" s="1"/>
      <c r="W48" s="1"/>
      <c r="X48" s="167">
        <v>0</v>
      </c>
      <c r="Y48" s="19">
        <v>0</v>
      </c>
    </row>
    <row r="49" spans="1:26" x14ac:dyDescent="0.25">
      <c r="A49" s="1136" t="s">
        <v>69</v>
      </c>
      <c r="B49" s="1137"/>
      <c r="C49" s="279"/>
      <c r="D49" s="280"/>
      <c r="E49" s="281"/>
      <c r="F49" s="282"/>
      <c r="G49" s="280"/>
      <c r="H49" s="283"/>
      <c r="I49" s="283"/>
      <c r="J49" s="283"/>
      <c r="K49" s="451" t="s">
        <v>20</v>
      </c>
      <c r="L49" s="1"/>
      <c r="M49" s="1"/>
      <c r="N49" s="22"/>
      <c r="O49" s="1"/>
      <c r="P49" s="1"/>
      <c r="Q49" s="1"/>
      <c r="R49" s="1"/>
      <c r="S49" s="1"/>
      <c r="T49" s="1"/>
      <c r="U49" s="1"/>
      <c r="V49" s="1"/>
      <c r="W49" s="1"/>
      <c r="X49" s="167">
        <v>0</v>
      </c>
      <c r="Y49" s="19">
        <v>0</v>
      </c>
      <c r="Z49" s="1"/>
    </row>
    <row r="50" spans="1:26" x14ac:dyDescent="0.25">
      <c r="A50" s="53" t="s">
        <v>70</v>
      </c>
      <c r="B50" s="1"/>
      <c r="C50" s="1"/>
      <c r="D50" s="1"/>
      <c r="E50" s="1"/>
      <c r="F50" s="1"/>
      <c r="G50" s="1"/>
      <c r="H50" s="1"/>
      <c r="I50" s="1"/>
      <c r="J50" s="1"/>
      <c r="K50" s="45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45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1042"/>
      <c r="B52" s="1043"/>
      <c r="C52" s="500" t="s">
        <v>14</v>
      </c>
      <c r="D52" s="504" t="s">
        <v>15</v>
      </c>
      <c r="E52" s="499" t="s">
        <v>16</v>
      </c>
      <c r="F52" s="41" t="s">
        <v>17</v>
      </c>
      <c r="G52" s="500" t="s">
        <v>18</v>
      </c>
      <c r="H52" s="1077"/>
      <c r="I52" s="1082"/>
      <c r="J52" s="1077"/>
      <c r="K52" s="45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042" t="s">
        <v>71</v>
      </c>
      <c r="B53" s="1043"/>
      <c r="C53" s="284"/>
      <c r="D53" s="285"/>
      <c r="E53" s="286"/>
      <c r="F53" s="240"/>
      <c r="G53" s="285"/>
      <c r="H53" s="287"/>
      <c r="I53" s="449"/>
      <c r="J53" s="287"/>
      <c r="K53" s="451" t="s">
        <v>20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67">
        <v>0</v>
      </c>
      <c r="Y53" s="19">
        <v>0</v>
      </c>
      <c r="Z53" s="1"/>
    </row>
    <row r="54" spans="1:26" x14ac:dyDescent="0.25">
      <c r="A54" s="7" t="s">
        <v>72</v>
      </c>
      <c r="B54" s="1"/>
      <c r="C54" s="1"/>
      <c r="D54" s="1"/>
      <c r="E54" s="1"/>
      <c r="F54" s="1"/>
      <c r="G54" s="1"/>
      <c r="H54" s="1"/>
      <c r="I54" s="1"/>
      <c r="J54" s="1"/>
      <c r="K54" s="45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45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1042"/>
      <c r="B56" s="1043"/>
      <c r="C56" s="500" t="s">
        <v>14</v>
      </c>
      <c r="D56" s="504" t="s">
        <v>15</v>
      </c>
      <c r="E56" s="437" t="s">
        <v>16</v>
      </c>
      <c r="F56" s="11" t="s">
        <v>17</v>
      </c>
      <c r="G56" s="501" t="s">
        <v>18</v>
      </c>
      <c r="H56" s="1081"/>
      <c r="I56" s="1082"/>
      <c r="J56" s="1077"/>
      <c r="K56" s="45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54" t="s">
        <v>74</v>
      </c>
      <c r="B57" s="55"/>
      <c r="C57" s="208"/>
      <c r="D57" s="209"/>
      <c r="E57" s="440"/>
      <c r="F57" s="271"/>
      <c r="G57" s="441"/>
      <c r="H57" s="433"/>
      <c r="I57" s="450"/>
      <c r="J57" s="288"/>
      <c r="K57" s="451" t="s">
        <v>20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67">
        <v>0</v>
      </c>
      <c r="Y57" s="19"/>
      <c r="Z57" s="1"/>
    </row>
    <row r="58" spans="1:26" x14ac:dyDescent="0.25">
      <c r="A58" s="56" t="s">
        <v>75</v>
      </c>
      <c r="B58" s="57"/>
      <c r="C58" s="214"/>
      <c r="D58" s="215"/>
      <c r="E58" s="442"/>
      <c r="F58" s="439"/>
      <c r="G58" s="443"/>
      <c r="H58" s="434"/>
      <c r="I58" s="289"/>
      <c r="J58" s="289"/>
      <c r="K58" s="451" t="s">
        <v>20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67">
        <v>0</v>
      </c>
      <c r="Y58" s="19"/>
      <c r="Z58" s="1"/>
    </row>
    <row r="59" spans="1:26" x14ac:dyDescent="0.25">
      <c r="A59" s="473" t="s">
        <v>76</v>
      </c>
      <c r="B59" s="474"/>
      <c r="C59" s="208"/>
      <c r="D59" s="209"/>
      <c r="E59" s="442"/>
      <c r="F59" s="439"/>
      <c r="G59" s="443"/>
      <c r="H59" s="435"/>
      <c r="I59" s="290"/>
      <c r="J59" s="290"/>
      <c r="K59" s="45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67"/>
      <c r="Y59" s="19"/>
      <c r="Z59" s="1"/>
    </row>
    <row r="60" spans="1:26" x14ac:dyDescent="0.25">
      <c r="A60" s="58" t="s">
        <v>77</v>
      </c>
      <c r="B60" s="59"/>
      <c r="C60" s="214"/>
      <c r="D60" s="275"/>
      <c r="E60" s="444"/>
      <c r="F60" s="438"/>
      <c r="G60" s="445"/>
      <c r="H60" s="435"/>
      <c r="I60" s="290"/>
      <c r="J60" s="290"/>
      <c r="K60" s="451" t="s">
        <v>20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67">
        <v>0</v>
      </c>
      <c r="Y60" s="19"/>
      <c r="Z60" s="1"/>
    </row>
    <row r="61" spans="1:26" x14ac:dyDescent="0.25">
      <c r="A61" s="60" t="s">
        <v>78</v>
      </c>
      <c r="B61" s="61"/>
      <c r="C61" s="214"/>
      <c r="D61" s="215"/>
      <c r="E61" s="442"/>
      <c r="F61" s="439"/>
      <c r="G61" s="443"/>
      <c r="H61" s="434"/>
      <c r="I61" s="289"/>
      <c r="J61" s="289"/>
      <c r="K61" s="451" t="s">
        <v>20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67">
        <v>0</v>
      </c>
      <c r="Y61" s="19"/>
      <c r="Z61" s="1"/>
    </row>
    <row r="62" spans="1:26" x14ac:dyDescent="0.25">
      <c r="A62" s="62" t="s">
        <v>79</v>
      </c>
      <c r="B62" s="63"/>
      <c r="C62" s="220"/>
      <c r="D62" s="221"/>
      <c r="E62" s="446"/>
      <c r="F62" s="447"/>
      <c r="G62" s="448"/>
      <c r="H62" s="436"/>
      <c r="I62" s="291"/>
      <c r="J62" s="291"/>
      <c r="K62" s="451" t="s">
        <v>20</v>
      </c>
      <c r="L62" s="64"/>
      <c r="M62" s="64"/>
      <c r="N62" s="1"/>
      <c r="O62" s="1"/>
      <c r="P62" s="1"/>
      <c r="Q62" s="1"/>
      <c r="R62" s="1"/>
      <c r="S62" s="1"/>
      <c r="T62" s="1"/>
      <c r="U62" s="1"/>
      <c r="V62" s="1"/>
      <c r="W62" s="1"/>
      <c r="X62" s="167">
        <v>0</v>
      </c>
      <c r="Y62" s="19"/>
      <c r="Z62" s="1"/>
    </row>
    <row r="63" spans="1:26" x14ac:dyDescent="0.25">
      <c r="A63" s="65" t="s">
        <v>80</v>
      </c>
      <c r="B63" s="468"/>
      <c r="C63" s="209"/>
      <c r="D63" s="209"/>
      <c r="E63" s="465"/>
      <c r="F63" s="465"/>
      <c r="G63" s="465"/>
      <c r="H63" s="469"/>
      <c r="I63" s="469"/>
      <c r="J63" s="469"/>
      <c r="K63" s="451"/>
      <c r="L63" s="64"/>
      <c r="M63" s="64"/>
      <c r="N63" s="1"/>
      <c r="O63" s="1"/>
      <c r="P63" s="1"/>
      <c r="Q63" s="1"/>
      <c r="R63" s="1"/>
      <c r="S63" s="1"/>
      <c r="T63" s="1"/>
      <c r="U63" s="1"/>
      <c r="V63" s="1"/>
      <c r="W63" s="1"/>
      <c r="X63" s="470"/>
      <c r="Y63" s="1"/>
      <c r="Z63" s="4"/>
    </row>
    <row r="64" spans="1:26" x14ac:dyDescent="0.25">
      <c r="A64" s="65" t="s">
        <v>81</v>
      </c>
      <c r="B64" s="20"/>
      <c r="C64" s="20"/>
      <c r="D64" s="1"/>
      <c r="E64" s="1"/>
      <c r="F64" s="6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7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 s="1"/>
      <c r="S65" s="1"/>
      <c r="T65" s="1"/>
      <c r="U65" s="1"/>
      <c r="V65" s="1"/>
      <c r="W65" s="1"/>
      <c r="X65" s="1"/>
      <c r="Y65" s="1"/>
      <c r="Z65" s="4"/>
      <c r="AA65" s="171"/>
    </row>
    <row r="66" spans="1:27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 s="1"/>
      <c r="S66" s="1"/>
      <c r="T66" s="1"/>
      <c r="U66" s="1"/>
      <c r="V66" s="1"/>
      <c r="W66" s="1"/>
      <c r="X66" s="1"/>
      <c r="Y66" s="1"/>
      <c r="Z66" s="4"/>
      <c r="AA66" s="171"/>
    </row>
    <row r="67" spans="1:27" x14ac:dyDescent="0.25">
      <c r="A67" s="1134"/>
      <c r="B67" s="1135"/>
      <c r="C67" s="499" t="s">
        <v>14</v>
      </c>
      <c r="D67" s="67" t="s">
        <v>89</v>
      </c>
      <c r="E67" s="68" t="s">
        <v>14</v>
      </c>
      <c r="F67" s="69" t="s">
        <v>90</v>
      </c>
      <c r="G67" s="69" t="s">
        <v>91</v>
      </c>
      <c r="H67" s="70" t="s">
        <v>92</v>
      </c>
      <c r="I67" s="68" t="s">
        <v>14</v>
      </c>
      <c r="J67" s="69" t="s">
        <v>90</v>
      </c>
      <c r="K67" s="69" t="s">
        <v>91</v>
      </c>
      <c r="L67" s="70" t="s">
        <v>92</v>
      </c>
      <c r="M67" s="1081"/>
      <c r="N67" s="1081"/>
      <c r="O67" s="1043"/>
      <c r="P67" s="1077"/>
      <c r="Q67" s="1077"/>
      <c r="R67" s="1"/>
      <c r="S67" s="1"/>
      <c r="T67" s="1"/>
      <c r="U67" s="1"/>
      <c r="V67" s="1"/>
      <c r="W67" s="1"/>
      <c r="X67" s="1"/>
      <c r="Y67" s="1"/>
      <c r="Z67" s="4"/>
      <c r="AA67" s="171"/>
    </row>
    <row r="68" spans="1:27" x14ac:dyDescent="0.25">
      <c r="A68" s="71" t="s">
        <v>93</v>
      </c>
      <c r="B68" s="72" t="s">
        <v>94</v>
      </c>
      <c r="C68" s="292"/>
      <c r="D68" s="251"/>
      <c r="E68" s="249"/>
      <c r="F68" s="250"/>
      <c r="G68" s="250"/>
      <c r="H68" s="250"/>
      <c r="I68" s="293"/>
      <c r="J68" s="294"/>
      <c r="K68" s="294"/>
      <c r="L68" s="294"/>
      <c r="M68" s="247"/>
      <c r="N68" s="247"/>
      <c r="O68" s="247"/>
      <c r="P68" s="247"/>
      <c r="Q68" s="247"/>
      <c r="R68" s="462"/>
      <c r="S68" s="17"/>
      <c r="T68" s="1"/>
      <c r="U68" s="1"/>
      <c r="V68" s="1"/>
      <c r="W68" s="1"/>
      <c r="X68" s="1"/>
      <c r="Y68" s="167">
        <v>0</v>
      </c>
      <c r="Z68" s="4"/>
      <c r="AA68" s="171"/>
    </row>
    <row r="69" spans="1:27" x14ac:dyDescent="0.25">
      <c r="A69" s="73" t="s">
        <v>95</v>
      </c>
      <c r="B69" s="74" t="s">
        <v>96</v>
      </c>
      <c r="C69" s="295"/>
      <c r="D69" s="218"/>
      <c r="E69" s="216"/>
      <c r="F69" s="217"/>
      <c r="G69" s="217"/>
      <c r="H69" s="217"/>
      <c r="I69" s="293"/>
      <c r="J69" s="294"/>
      <c r="K69" s="296"/>
      <c r="L69" s="296"/>
      <c r="M69" s="214"/>
      <c r="N69" s="214"/>
      <c r="O69" s="214"/>
      <c r="P69" s="214"/>
      <c r="Q69" s="214"/>
      <c r="R69" s="462"/>
      <c r="S69" s="1"/>
      <c r="T69" s="1"/>
      <c r="U69" s="1"/>
      <c r="V69" s="1"/>
      <c r="W69" s="1"/>
      <c r="X69" s="1"/>
      <c r="Y69" s="167">
        <v>0</v>
      </c>
      <c r="Z69" s="4"/>
      <c r="AA69" s="171"/>
    </row>
    <row r="70" spans="1:27" x14ac:dyDescent="0.25">
      <c r="A70" s="73" t="s">
        <v>25</v>
      </c>
      <c r="B70" s="74" t="s">
        <v>97</v>
      </c>
      <c r="C70" s="295"/>
      <c r="D70" s="218"/>
      <c r="E70" s="216"/>
      <c r="F70" s="217"/>
      <c r="G70" s="217"/>
      <c r="H70" s="217"/>
      <c r="I70" s="293"/>
      <c r="J70" s="294"/>
      <c r="K70" s="296"/>
      <c r="L70" s="296"/>
      <c r="M70" s="214"/>
      <c r="N70" s="214"/>
      <c r="O70" s="214"/>
      <c r="P70" s="214"/>
      <c r="Q70" s="214"/>
      <c r="R70" s="462"/>
      <c r="S70" s="1"/>
      <c r="T70" s="1"/>
      <c r="U70" s="1"/>
      <c r="V70" s="1"/>
      <c r="W70" s="1"/>
      <c r="X70" s="1"/>
      <c r="Y70" s="167">
        <v>0</v>
      </c>
      <c r="Z70" s="4"/>
      <c r="AA70" s="171"/>
    </row>
    <row r="71" spans="1:27" x14ac:dyDescent="0.25">
      <c r="A71" s="73" t="s">
        <v>27</v>
      </c>
      <c r="B71" s="74" t="s">
        <v>98</v>
      </c>
      <c r="C71" s="295"/>
      <c r="D71" s="218"/>
      <c r="E71" s="216"/>
      <c r="F71" s="217"/>
      <c r="G71" s="217"/>
      <c r="H71" s="217"/>
      <c r="I71" s="297"/>
      <c r="J71" s="296"/>
      <c r="K71" s="296"/>
      <c r="L71" s="296"/>
      <c r="M71" s="214"/>
      <c r="N71" s="214"/>
      <c r="O71" s="214"/>
      <c r="P71" s="214"/>
      <c r="Q71" s="214"/>
      <c r="R71" s="462"/>
      <c r="S71" s="1"/>
      <c r="T71" s="1"/>
      <c r="U71" s="1"/>
      <c r="V71" s="1"/>
      <c r="W71" s="1"/>
      <c r="X71" s="1"/>
      <c r="Y71" s="167">
        <v>0</v>
      </c>
      <c r="Z71" s="4"/>
      <c r="AA71" s="171"/>
    </row>
    <row r="72" spans="1:27" x14ac:dyDescent="0.25">
      <c r="A72" s="73" t="s">
        <v>29</v>
      </c>
      <c r="B72" s="74" t="s">
        <v>99</v>
      </c>
      <c r="C72" s="295"/>
      <c r="D72" s="218"/>
      <c r="E72" s="216"/>
      <c r="F72" s="217"/>
      <c r="G72" s="217"/>
      <c r="H72" s="217"/>
      <c r="I72" s="297"/>
      <c r="J72" s="296"/>
      <c r="K72" s="296"/>
      <c r="L72" s="296"/>
      <c r="M72" s="214"/>
      <c r="N72" s="214"/>
      <c r="O72" s="214"/>
      <c r="P72" s="214"/>
      <c r="Q72" s="214"/>
      <c r="R72" s="462"/>
      <c r="S72" s="1"/>
      <c r="T72" s="1"/>
      <c r="U72" s="1"/>
      <c r="V72" s="1"/>
      <c r="W72" s="1"/>
      <c r="X72" s="1"/>
      <c r="Y72" s="167">
        <v>0</v>
      </c>
      <c r="Z72" s="4"/>
      <c r="AA72" s="171"/>
    </row>
    <row r="73" spans="1:27" x14ac:dyDescent="0.25">
      <c r="A73" s="73" t="s">
        <v>100</v>
      </c>
      <c r="B73" s="74" t="s">
        <v>101</v>
      </c>
      <c r="C73" s="295"/>
      <c r="D73" s="218"/>
      <c r="E73" s="216"/>
      <c r="F73" s="217"/>
      <c r="G73" s="217"/>
      <c r="H73" s="217"/>
      <c r="I73" s="297"/>
      <c r="J73" s="296"/>
      <c r="K73" s="296"/>
      <c r="L73" s="296"/>
      <c r="M73" s="214"/>
      <c r="N73" s="214"/>
      <c r="O73" s="214"/>
      <c r="P73" s="214"/>
      <c r="Q73" s="214"/>
      <c r="R73" s="462"/>
      <c r="S73" s="1"/>
      <c r="T73" s="1"/>
      <c r="U73" s="1"/>
      <c r="V73" s="1"/>
      <c r="W73" s="1"/>
      <c r="X73" s="1"/>
      <c r="Y73" s="167">
        <v>0</v>
      </c>
      <c r="Z73" s="4"/>
      <c r="AA73" s="171"/>
    </row>
    <row r="74" spans="1:27" x14ac:dyDescent="0.25">
      <c r="A74" s="73" t="s">
        <v>36</v>
      </c>
      <c r="B74" s="74" t="s">
        <v>102</v>
      </c>
      <c r="C74" s="295"/>
      <c r="D74" s="218"/>
      <c r="E74" s="216"/>
      <c r="F74" s="217"/>
      <c r="G74" s="217"/>
      <c r="H74" s="217"/>
      <c r="I74" s="297"/>
      <c r="J74" s="296"/>
      <c r="K74" s="296"/>
      <c r="L74" s="296"/>
      <c r="M74" s="214"/>
      <c r="N74" s="214"/>
      <c r="O74" s="214"/>
      <c r="P74" s="214"/>
      <c r="Q74" s="214"/>
      <c r="R74" s="462"/>
      <c r="S74" s="1"/>
      <c r="T74" s="1"/>
      <c r="U74" s="1"/>
      <c r="V74" s="1"/>
      <c r="W74" s="1"/>
      <c r="X74" s="1"/>
      <c r="Y74" s="167">
        <v>0</v>
      </c>
      <c r="Z74" s="4"/>
      <c r="AA74" s="171"/>
    </row>
    <row r="75" spans="1:27" x14ac:dyDescent="0.25">
      <c r="A75" s="73" t="s">
        <v>103</v>
      </c>
      <c r="B75" s="74" t="s">
        <v>104</v>
      </c>
      <c r="C75" s="295"/>
      <c r="D75" s="218"/>
      <c r="E75" s="216"/>
      <c r="F75" s="217"/>
      <c r="G75" s="217"/>
      <c r="H75" s="217"/>
      <c r="I75" s="297"/>
      <c r="J75" s="296"/>
      <c r="K75" s="296"/>
      <c r="L75" s="296"/>
      <c r="M75" s="214"/>
      <c r="N75" s="214"/>
      <c r="O75" s="214"/>
      <c r="P75" s="214"/>
      <c r="Q75" s="214"/>
      <c r="R75" s="462"/>
      <c r="S75" s="1"/>
      <c r="T75" s="1"/>
      <c r="U75" s="1"/>
      <c r="V75" s="1"/>
      <c r="W75" s="1"/>
      <c r="X75" s="1"/>
      <c r="Y75" s="167">
        <v>0</v>
      </c>
      <c r="Z75" s="4"/>
      <c r="AA75" s="171"/>
    </row>
    <row r="76" spans="1:27" x14ac:dyDescent="0.25">
      <c r="A76" s="73" t="s">
        <v>105</v>
      </c>
      <c r="B76" s="74" t="s">
        <v>106</v>
      </c>
      <c r="C76" s="295"/>
      <c r="D76" s="218"/>
      <c r="E76" s="216"/>
      <c r="F76" s="217"/>
      <c r="G76" s="217"/>
      <c r="H76" s="217"/>
      <c r="I76" s="297"/>
      <c r="J76" s="296"/>
      <c r="K76" s="296"/>
      <c r="L76" s="296"/>
      <c r="M76" s="214"/>
      <c r="N76" s="214"/>
      <c r="O76" s="214"/>
      <c r="P76" s="214"/>
      <c r="Q76" s="214"/>
      <c r="R76" s="462"/>
      <c r="S76" s="1"/>
      <c r="T76" s="1"/>
      <c r="U76" s="1"/>
      <c r="V76" s="1"/>
      <c r="W76" s="1"/>
      <c r="X76" s="1"/>
      <c r="Y76" s="167">
        <v>0</v>
      </c>
      <c r="Z76" s="4"/>
      <c r="AA76" s="171"/>
    </row>
    <row r="77" spans="1:27" x14ac:dyDescent="0.25">
      <c r="A77" s="73" t="s">
        <v>107</v>
      </c>
      <c r="B77" s="74" t="s">
        <v>108</v>
      </c>
      <c r="C77" s="295"/>
      <c r="D77" s="218"/>
      <c r="E77" s="216"/>
      <c r="F77" s="217"/>
      <c r="G77" s="217"/>
      <c r="H77" s="217"/>
      <c r="I77" s="297"/>
      <c r="J77" s="296"/>
      <c r="K77" s="296"/>
      <c r="L77" s="296"/>
      <c r="M77" s="214"/>
      <c r="N77" s="214"/>
      <c r="O77" s="214"/>
      <c r="P77" s="214"/>
      <c r="Q77" s="214"/>
      <c r="R77" s="462"/>
      <c r="S77" s="1"/>
      <c r="T77" s="1"/>
      <c r="U77" s="1"/>
      <c r="V77" s="1"/>
      <c r="W77" s="1"/>
      <c r="X77" s="1"/>
      <c r="Y77" s="167">
        <v>0</v>
      </c>
      <c r="Z77" s="4"/>
      <c r="AA77" s="171"/>
    </row>
    <row r="78" spans="1:27" x14ac:dyDescent="0.25">
      <c r="A78" s="73" t="s">
        <v>109</v>
      </c>
      <c r="B78" s="74" t="s">
        <v>110</v>
      </c>
      <c r="C78" s="295"/>
      <c r="D78" s="218"/>
      <c r="E78" s="216"/>
      <c r="F78" s="217"/>
      <c r="G78" s="217"/>
      <c r="H78" s="217"/>
      <c r="I78" s="297"/>
      <c r="J78" s="296"/>
      <c r="K78" s="296"/>
      <c r="L78" s="296"/>
      <c r="M78" s="214"/>
      <c r="N78" s="214"/>
      <c r="O78" s="214"/>
      <c r="P78" s="214"/>
      <c r="Q78" s="214"/>
      <c r="R78" s="462"/>
      <c r="S78" s="1"/>
      <c r="T78" s="1"/>
      <c r="U78" s="1"/>
      <c r="V78" s="1"/>
      <c r="W78" s="1"/>
      <c r="X78" s="1"/>
      <c r="Y78" s="167">
        <v>0</v>
      </c>
      <c r="Z78" s="4"/>
      <c r="AA78" s="171"/>
    </row>
    <row r="79" spans="1:27" x14ac:dyDescent="0.25">
      <c r="A79" s="73" t="s">
        <v>111</v>
      </c>
      <c r="B79" s="74" t="s">
        <v>112</v>
      </c>
      <c r="C79" s="295"/>
      <c r="D79" s="218"/>
      <c r="E79" s="216"/>
      <c r="F79" s="217"/>
      <c r="G79" s="217"/>
      <c r="H79" s="217"/>
      <c r="I79" s="297"/>
      <c r="J79" s="296"/>
      <c r="K79" s="296"/>
      <c r="L79" s="296"/>
      <c r="M79" s="214"/>
      <c r="N79" s="214"/>
      <c r="O79" s="214"/>
      <c r="P79" s="214"/>
      <c r="Q79" s="214"/>
      <c r="R79" s="462"/>
      <c r="S79" s="1"/>
      <c r="T79" s="1"/>
      <c r="U79" s="1"/>
      <c r="V79" s="1"/>
      <c r="W79" s="1"/>
      <c r="X79" s="1"/>
      <c r="Y79" s="167">
        <v>0</v>
      </c>
      <c r="Z79" s="4"/>
      <c r="AA79" s="171"/>
    </row>
    <row r="80" spans="1:27" x14ac:dyDescent="0.25">
      <c r="A80" s="73" t="s">
        <v>113</v>
      </c>
      <c r="B80" s="74" t="s">
        <v>114</v>
      </c>
      <c r="C80" s="295"/>
      <c r="D80" s="218"/>
      <c r="E80" s="216"/>
      <c r="F80" s="217"/>
      <c r="G80" s="217"/>
      <c r="H80" s="217"/>
      <c r="I80" s="297"/>
      <c r="J80" s="296"/>
      <c r="K80" s="296"/>
      <c r="L80" s="296"/>
      <c r="M80" s="214"/>
      <c r="N80" s="214"/>
      <c r="O80" s="214"/>
      <c r="P80" s="214"/>
      <c r="Q80" s="214"/>
      <c r="R80" s="462"/>
      <c r="S80" s="1"/>
      <c r="T80" s="1"/>
      <c r="U80" s="1"/>
      <c r="V80" s="1"/>
      <c r="W80" s="1"/>
      <c r="X80" s="1"/>
      <c r="Y80" s="167">
        <v>0</v>
      </c>
      <c r="Z80" s="4"/>
      <c r="AA80" s="171"/>
    </row>
    <row r="81" spans="1:27" x14ac:dyDescent="0.25">
      <c r="A81" s="73" t="s">
        <v>115</v>
      </c>
      <c r="B81" s="74" t="s">
        <v>116</v>
      </c>
      <c r="C81" s="295"/>
      <c r="D81" s="218"/>
      <c r="E81" s="216"/>
      <c r="F81" s="217"/>
      <c r="G81" s="217"/>
      <c r="H81" s="217"/>
      <c r="I81" s="297"/>
      <c r="J81" s="296"/>
      <c r="K81" s="296"/>
      <c r="L81" s="296"/>
      <c r="M81" s="214"/>
      <c r="N81" s="214"/>
      <c r="O81" s="214"/>
      <c r="P81" s="214"/>
      <c r="Q81" s="214"/>
      <c r="R81" s="462"/>
      <c r="S81" s="1"/>
      <c r="T81" s="1"/>
      <c r="U81" s="1"/>
      <c r="V81" s="1"/>
      <c r="W81" s="1"/>
      <c r="X81" s="1"/>
      <c r="Y81" s="167">
        <v>0</v>
      </c>
      <c r="Z81" s="4"/>
      <c r="AA81" s="171"/>
    </row>
    <row r="82" spans="1:27" x14ac:dyDescent="0.25">
      <c r="A82" s="464" t="s">
        <v>117</v>
      </c>
      <c r="B82" s="74" t="s">
        <v>118</v>
      </c>
      <c r="C82" s="295"/>
      <c r="D82" s="218"/>
      <c r="E82" s="216"/>
      <c r="F82" s="217"/>
      <c r="G82" s="217"/>
      <c r="H82" s="217"/>
      <c r="I82" s="297"/>
      <c r="J82" s="296"/>
      <c r="K82" s="296"/>
      <c r="L82" s="296"/>
      <c r="M82" s="214"/>
      <c r="N82" s="214"/>
      <c r="O82" s="214"/>
      <c r="P82" s="214"/>
      <c r="Q82" s="214"/>
      <c r="R82" s="462"/>
      <c r="S82" s="1"/>
      <c r="T82" s="1"/>
      <c r="U82" s="1"/>
      <c r="V82" s="1"/>
      <c r="W82" s="1"/>
      <c r="X82" s="1"/>
      <c r="Y82" s="167">
        <v>0</v>
      </c>
      <c r="Z82" s="4"/>
      <c r="AA82" s="171"/>
    </row>
    <row r="83" spans="1:27" x14ac:dyDescent="0.25">
      <c r="A83" s="75" t="s">
        <v>119</v>
      </c>
      <c r="B83" s="76" t="s">
        <v>120</v>
      </c>
      <c r="C83" s="298"/>
      <c r="D83" s="257"/>
      <c r="E83" s="255"/>
      <c r="F83" s="256"/>
      <c r="G83" s="256"/>
      <c r="H83" s="256"/>
      <c r="I83" s="299"/>
      <c r="J83" s="300"/>
      <c r="K83" s="300"/>
      <c r="L83" s="300"/>
      <c r="M83" s="253"/>
      <c r="N83" s="253"/>
      <c r="O83" s="253"/>
      <c r="P83" s="253"/>
      <c r="Q83" s="253"/>
      <c r="R83" s="462"/>
      <c r="S83" s="1"/>
      <c r="T83" s="1"/>
      <c r="U83" s="1"/>
      <c r="V83" s="1"/>
      <c r="W83" s="1"/>
      <c r="X83" s="1"/>
      <c r="Y83" s="167">
        <v>0</v>
      </c>
      <c r="Z83" s="4"/>
      <c r="AA83" s="171"/>
    </row>
    <row r="84" spans="1:27" x14ac:dyDescent="0.25">
      <c r="A84" s="75" t="s">
        <v>119</v>
      </c>
      <c r="B84" s="76" t="s">
        <v>121</v>
      </c>
      <c r="C84" s="298"/>
      <c r="D84" s="257"/>
      <c r="E84" s="255"/>
      <c r="F84" s="256"/>
      <c r="G84" s="256"/>
      <c r="H84" s="256"/>
      <c r="I84" s="299"/>
      <c r="J84" s="300"/>
      <c r="K84" s="300"/>
      <c r="L84" s="300"/>
      <c r="M84" s="253"/>
      <c r="N84" s="253"/>
      <c r="O84" s="253"/>
      <c r="P84" s="253"/>
      <c r="Q84" s="253"/>
      <c r="R84" s="462"/>
      <c r="S84" s="1"/>
      <c r="T84" s="1"/>
      <c r="U84" s="1"/>
      <c r="V84" s="1"/>
      <c r="W84" s="1"/>
      <c r="X84" s="1"/>
      <c r="Y84" s="167">
        <v>0</v>
      </c>
      <c r="Z84" s="4"/>
      <c r="AA84" s="171"/>
    </row>
    <row r="85" spans="1:27" x14ac:dyDescent="0.25">
      <c r="A85" s="1067" t="s">
        <v>122</v>
      </c>
      <c r="B85" s="1068"/>
      <c r="C85" s="301"/>
      <c r="D85" s="302"/>
      <c r="E85" s="204"/>
      <c r="F85" s="303"/>
      <c r="G85" s="303"/>
      <c r="H85" s="303"/>
      <c r="I85" s="304"/>
      <c r="J85" s="305"/>
      <c r="K85" s="305"/>
      <c r="L85" s="305"/>
      <c r="M85" s="306"/>
      <c r="N85" s="306"/>
      <c r="O85" s="306"/>
      <c r="P85" s="306"/>
      <c r="Q85" s="306"/>
      <c r="R85" s="462"/>
      <c r="S85" s="3"/>
      <c r="T85" s="3"/>
      <c r="U85" s="3"/>
      <c r="V85" s="3"/>
      <c r="W85" s="3"/>
      <c r="X85" s="3"/>
      <c r="Y85" s="167">
        <v>0</v>
      </c>
      <c r="Z85" s="3"/>
      <c r="AA85" s="170"/>
    </row>
    <row r="86" spans="1:27" x14ac:dyDescent="0.25">
      <c r="A86" s="65" t="s">
        <v>123</v>
      </c>
      <c r="B86" s="147"/>
      <c r="C86" s="209"/>
      <c r="D86" s="465"/>
      <c r="E86" s="209"/>
      <c r="F86" s="465"/>
      <c r="G86" s="465"/>
      <c r="H86" s="465"/>
      <c r="I86" s="209"/>
      <c r="J86" s="465"/>
      <c r="K86" s="465"/>
      <c r="L86" s="465"/>
      <c r="M86" s="465"/>
      <c r="N86" s="465"/>
      <c r="O86" s="465"/>
      <c r="P86" s="465"/>
      <c r="Q86" s="465"/>
      <c r="R86" s="466"/>
      <c r="S86" s="113"/>
      <c r="T86" s="113"/>
      <c r="U86" s="113"/>
      <c r="V86" s="113"/>
      <c r="W86" s="113"/>
      <c r="X86" s="113"/>
      <c r="Y86" s="467"/>
      <c r="Z86" s="113"/>
      <c r="AA86" s="113"/>
    </row>
    <row r="87" spans="1:27" x14ac:dyDescent="0.25">
      <c r="A87" s="112" t="s">
        <v>118</v>
      </c>
      <c r="B87" s="147"/>
      <c r="C87" s="209"/>
      <c r="D87" s="465"/>
      <c r="E87" s="209"/>
      <c r="F87" s="465"/>
      <c r="G87" s="465"/>
      <c r="H87" s="465"/>
      <c r="I87" s="209"/>
      <c r="J87" s="465"/>
      <c r="K87" s="465"/>
      <c r="L87" s="465"/>
      <c r="M87" s="465"/>
      <c r="N87" s="465"/>
      <c r="O87" s="465"/>
      <c r="P87" s="465"/>
      <c r="Q87" s="465"/>
      <c r="R87" s="466"/>
      <c r="S87" s="113"/>
      <c r="T87" s="113"/>
      <c r="U87" s="113"/>
      <c r="V87" s="113"/>
      <c r="W87" s="113"/>
      <c r="X87" s="113"/>
      <c r="Y87" s="467"/>
      <c r="Z87" s="113"/>
      <c r="AA87" s="113"/>
    </row>
    <row r="88" spans="1:27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 s="1"/>
      <c r="S88" s="1"/>
      <c r="T88" s="1"/>
      <c r="U88" s="1"/>
      <c r="V88" s="1"/>
      <c r="W88" s="1"/>
      <c r="X88" s="1"/>
      <c r="Y88" s="1"/>
      <c r="Z88" s="4"/>
      <c r="AA88" s="171"/>
    </row>
    <row r="89" spans="1:27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 s="1"/>
      <c r="S89" s="1"/>
      <c r="T89" s="1"/>
      <c r="U89" s="1"/>
      <c r="V89" s="1"/>
      <c r="W89" s="1"/>
      <c r="X89" s="1"/>
      <c r="Y89" s="1"/>
      <c r="Z89" s="4"/>
      <c r="AA89" s="171"/>
    </row>
    <row r="90" spans="1:27" x14ac:dyDescent="0.25">
      <c r="A90" s="1134"/>
      <c r="B90" s="1135"/>
      <c r="C90" s="499" t="s">
        <v>14</v>
      </c>
      <c r="D90" s="67" t="s">
        <v>89</v>
      </c>
      <c r="E90" s="68" t="s">
        <v>14</v>
      </c>
      <c r="F90" s="69" t="s">
        <v>90</v>
      </c>
      <c r="G90" s="69" t="s">
        <v>91</v>
      </c>
      <c r="H90" s="70" t="s">
        <v>92</v>
      </c>
      <c r="I90" s="68" t="s">
        <v>14</v>
      </c>
      <c r="J90" s="69" t="s">
        <v>90</v>
      </c>
      <c r="K90" s="69" t="s">
        <v>91</v>
      </c>
      <c r="L90" s="70" t="s">
        <v>92</v>
      </c>
      <c r="M90" s="1081"/>
      <c r="N90" s="1081"/>
      <c r="O90" s="1043"/>
      <c r="P90" s="1077"/>
      <c r="Q90" s="1077"/>
      <c r="R90" s="1"/>
      <c r="S90" s="1"/>
      <c r="T90" s="1"/>
      <c r="U90" s="1"/>
      <c r="V90" s="1"/>
      <c r="W90" s="1"/>
      <c r="X90" s="1"/>
      <c r="Y90" s="1"/>
      <c r="Z90" s="4"/>
      <c r="AA90" s="171"/>
    </row>
    <row r="91" spans="1:27" x14ac:dyDescent="0.25">
      <c r="A91" s="71" t="s">
        <v>124</v>
      </c>
      <c r="B91" s="72" t="s">
        <v>125</v>
      </c>
      <c r="C91" s="292"/>
      <c r="D91" s="251"/>
      <c r="E91" s="249"/>
      <c r="F91" s="250"/>
      <c r="G91" s="250"/>
      <c r="H91" s="250"/>
      <c r="I91" s="293"/>
      <c r="J91" s="294"/>
      <c r="K91" s="294"/>
      <c r="L91" s="294"/>
      <c r="M91" s="247"/>
      <c r="N91" s="247"/>
      <c r="O91" s="247"/>
      <c r="P91" s="247"/>
      <c r="Q91" s="247"/>
      <c r="R91" s="462"/>
      <c r="S91" s="17"/>
      <c r="T91" s="1"/>
      <c r="U91" s="1"/>
      <c r="V91" s="1"/>
      <c r="W91" s="1"/>
      <c r="X91" s="1"/>
      <c r="Y91" s="167">
        <v>0</v>
      </c>
      <c r="Z91" s="4"/>
      <c r="AA91" s="171"/>
    </row>
    <row r="92" spans="1:27" x14ac:dyDescent="0.25">
      <c r="A92" s="73" t="s">
        <v>126</v>
      </c>
      <c r="B92" s="74" t="s">
        <v>127</v>
      </c>
      <c r="C92" s="295"/>
      <c r="D92" s="218"/>
      <c r="E92" s="216"/>
      <c r="F92" s="217"/>
      <c r="G92" s="217"/>
      <c r="H92" s="217"/>
      <c r="I92" s="293"/>
      <c r="J92" s="294"/>
      <c r="K92" s="296"/>
      <c r="L92" s="296"/>
      <c r="M92" s="214"/>
      <c r="N92" s="214"/>
      <c r="O92" s="214"/>
      <c r="P92" s="214"/>
      <c r="Q92" s="214"/>
      <c r="R92" s="462"/>
      <c r="S92" s="1"/>
      <c r="T92" s="1"/>
      <c r="U92" s="1"/>
      <c r="V92" s="1"/>
      <c r="W92" s="1"/>
      <c r="X92" s="1"/>
      <c r="Y92" s="167">
        <v>0</v>
      </c>
      <c r="Z92" s="4"/>
      <c r="AA92" s="171"/>
    </row>
    <row r="93" spans="1:27" x14ac:dyDescent="0.25">
      <c r="A93" s="1067" t="s">
        <v>122</v>
      </c>
      <c r="B93" s="1068"/>
      <c r="C93" s="301"/>
      <c r="D93" s="302"/>
      <c r="E93" s="204"/>
      <c r="F93" s="303"/>
      <c r="G93" s="303"/>
      <c r="H93" s="303"/>
      <c r="I93" s="304"/>
      <c r="J93" s="305"/>
      <c r="K93" s="305"/>
      <c r="L93" s="305"/>
      <c r="M93" s="306"/>
      <c r="N93" s="306"/>
      <c r="O93" s="306"/>
      <c r="P93" s="306"/>
      <c r="Q93" s="306"/>
      <c r="R93" s="462"/>
      <c r="S93" s="3"/>
      <c r="T93" s="3"/>
      <c r="U93" s="3"/>
      <c r="V93" s="3"/>
      <c r="W93" s="3"/>
      <c r="X93" s="3"/>
      <c r="Y93" s="167">
        <v>0</v>
      </c>
      <c r="Z93" s="3"/>
      <c r="AA93" s="170"/>
    </row>
    <row r="94" spans="1:27" x14ac:dyDescent="0.25">
      <c r="A94" s="1129" t="s">
        <v>128</v>
      </c>
      <c r="B94" s="1129"/>
      <c r="C94" s="1129"/>
      <c r="D94" s="1129"/>
      <c r="E94" s="180"/>
      <c r="F94" s="1"/>
      <c r="G94" s="1"/>
      <c r="H94" s="1"/>
      <c r="I94" s="180" t="s">
        <v>20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78">
        <v>0</v>
      </c>
      <c r="Y94" s="177">
        <v>0</v>
      </c>
      <c r="Z94" s="1"/>
      <c r="AA94" s="1"/>
    </row>
    <row r="95" spans="1:27" ht="31.5" x14ac:dyDescent="0.25">
      <c r="A95" s="1067" t="s">
        <v>129</v>
      </c>
      <c r="B95" s="1068"/>
      <c r="C95" s="504" t="s">
        <v>14</v>
      </c>
      <c r="D95" s="504" t="s">
        <v>130</v>
      </c>
      <c r="E95" s="399" t="s">
        <v>131</v>
      </c>
      <c r="F95" s="400" t="s">
        <v>132</v>
      </c>
      <c r="G95" s="1"/>
      <c r="H95" s="1"/>
      <c r="I95" s="492" t="s">
        <v>133</v>
      </c>
      <c r="J95" s="49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3"/>
      <c r="X95" s="148"/>
      <c r="Y95" s="150"/>
      <c r="Z95" s="170"/>
      <c r="AA95" s="3"/>
    </row>
    <row r="96" spans="1:27" ht="15.75" x14ac:dyDescent="0.25">
      <c r="A96" s="1110" t="s">
        <v>134</v>
      </c>
      <c r="B96" s="79" t="s">
        <v>135</v>
      </c>
      <c r="C96" s="307"/>
      <c r="D96" s="308"/>
      <c r="E96" s="309"/>
      <c r="F96" s="310"/>
      <c r="G96" s="451" t="s">
        <v>20</v>
      </c>
      <c r="H96" s="1"/>
      <c r="I96" s="492" t="s">
        <v>136</v>
      </c>
      <c r="J96" s="49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77">
        <v>0</v>
      </c>
      <c r="Y96" s="177"/>
      <c r="Z96" s="1"/>
      <c r="AA96" s="1"/>
    </row>
    <row r="97" spans="1:26" x14ac:dyDescent="0.25">
      <c r="A97" s="1111"/>
      <c r="B97" s="62" t="s">
        <v>137</v>
      </c>
      <c r="C97" s="311"/>
      <c r="D97" s="312"/>
      <c r="E97" s="313"/>
      <c r="F97" s="314"/>
      <c r="G97" s="451" t="s">
        <v>20</v>
      </c>
      <c r="H97" s="1"/>
      <c r="I97" s="49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77">
        <v>0</v>
      </c>
      <c r="Y97" s="177"/>
      <c r="Z97" s="1"/>
    </row>
    <row r="98" spans="1:26" ht="15.75" x14ac:dyDescent="0.25">
      <c r="A98" s="1110" t="s">
        <v>138</v>
      </c>
      <c r="B98" s="54" t="s">
        <v>135</v>
      </c>
      <c r="C98" s="315"/>
      <c r="D98" s="316"/>
      <c r="E98" s="317"/>
      <c r="F98" s="318"/>
      <c r="G98" s="451" t="s">
        <v>20</v>
      </c>
      <c r="H98" s="1"/>
      <c r="I98" s="492" t="s">
        <v>139</v>
      </c>
      <c r="J98" s="49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77">
        <v>0</v>
      </c>
      <c r="Y98" s="178"/>
      <c r="Z98" s="1"/>
    </row>
    <row r="99" spans="1:26" ht="15.75" x14ac:dyDescent="0.25">
      <c r="A99" s="1111"/>
      <c r="B99" s="62" t="s">
        <v>137</v>
      </c>
      <c r="C99" s="311"/>
      <c r="D99" s="312"/>
      <c r="E99" s="313"/>
      <c r="F99" s="314"/>
      <c r="G99" s="451" t="s">
        <v>20</v>
      </c>
      <c r="H99" s="1"/>
      <c r="I99" s="492" t="s">
        <v>140</v>
      </c>
      <c r="J99" s="49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77">
        <v>0</v>
      </c>
      <c r="Y99" s="178"/>
      <c r="Z99" s="1"/>
    </row>
    <row r="100" spans="1:26" x14ac:dyDescent="0.25">
      <c r="A100" s="1096" t="s">
        <v>141</v>
      </c>
      <c r="B100" s="54" t="s">
        <v>142</v>
      </c>
      <c r="C100" s="315"/>
      <c r="D100" s="316"/>
      <c r="E100" s="317"/>
      <c r="F100" s="318"/>
      <c r="G100" s="451" t="s">
        <v>20</v>
      </c>
      <c r="H100" s="1"/>
      <c r="I100" s="7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77">
        <v>0</v>
      </c>
      <c r="Y100" s="178"/>
      <c r="Z100" s="1"/>
    </row>
    <row r="101" spans="1:26" x14ac:dyDescent="0.25">
      <c r="A101" s="1097"/>
      <c r="B101" s="62" t="s">
        <v>143</v>
      </c>
      <c r="C101" s="311"/>
      <c r="D101" s="312"/>
      <c r="E101" s="313"/>
      <c r="F101" s="314"/>
      <c r="G101" s="451" t="s">
        <v>20</v>
      </c>
      <c r="H101" s="1"/>
      <c r="I101" s="7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77">
        <v>0</v>
      </c>
      <c r="Y101" s="178"/>
      <c r="Z101" s="1"/>
    </row>
    <row r="102" spans="1:26" x14ac:dyDescent="0.25">
      <c r="A102" s="1094" t="s">
        <v>144</v>
      </c>
      <c r="B102" s="1095"/>
      <c r="C102" s="496"/>
      <c r="D102" s="319"/>
      <c r="E102" s="320"/>
      <c r="F102" s="321"/>
      <c r="G102" s="451" t="s">
        <v>20</v>
      </c>
      <c r="H102" s="1"/>
      <c r="I102" s="7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77">
        <v>0</v>
      </c>
      <c r="Y102" s="178"/>
      <c r="Z102" s="1"/>
    </row>
    <row r="103" spans="1:26" x14ac:dyDescent="0.25">
      <c r="A103" s="1093" t="s">
        <v>145</v>
      </c>
      <c r="B103" s="1093"/>
      <c r="C103" s="1093"/>
      <c r="D103" s="1093"/>
      <c r="E103" s="1"/>
      <c r="F103" s="1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49"/>
      <c r="Y103" s="148"/>
      <c r="Z103" s="1"/>
    </row>
    <row r="104" spans="1:26" ht="21" x14ac:dyDescent="0.25">
      <c r="A104" s="1067" t="s">
        <v>129</v>
      </c>
      <c r="B104" s="1068"/>
      <c r="C104" s="504" t="s">
        <v>14</v>
      </c>
      <c r="D104" s="399" t="s">
        <v>131</v>
      </c>
      <c r="E104" s="400" t="s">
        <v>132</v>
      </c>
      <c r="F104" s="505"/>
      <c r="G104" s="147"/>
      <c r="H104" s="1"/>
      <c r="I104" s="7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49"/>
      <c r="Y104" s="148"/>
      <c r="Z104" s="1"/>
    </row>
    <row r="105" spans="1:26" x14ac:dyDescent="0.25">
      <c r="A105" s="1112" t="s">
        <v>146</v>
      </c>
      <c r="B105" s="1113"/>
      <c r="C105" s="307">
        <v>0</v>
      </c>
      <c r="D105" s="309"/>
      <c r="E105" s="310"/>
      <c r="F105" s="457"/>
      <c r="G105" s="151"/>
      <c r="H105" s="4" t="s">
        <v>20</v>
      </c>
      <c r="I105" s="7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49"/>
      <c r="Y105" s="148"/>
      <c r="Z105" s="1"/>
    </row>
    <row r="106" spans="1:26" x14ac:dyDescent="0.25">
      <c r="A106" s="1108" t="s">
        <v>147</v>
      </c>
      <c r="B106" s="1109"/>
      <c r="C106" s="322">
        <v>0</v>
      </c>
      <c r="D106" s="323"/>
      <c r="E106" s="324"/>
      <c r="F106" s="457"/>
      <c r="G106" s="151"/>
      <c r="H106" s="4" t="s">
        <v>20</v>
      </c>
      <c r="I106" s="7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49"/>
      <c r="Y106" s="148"/>
      <c r="Z106" s="1"/>
    </row>
    <row r="107" spans="1:26" x14ac:dyDescent="0.25">
      <c r="A107" s="1096" t="s">
        <v>148</v>
      </c>
      <c r="B107" s="79" t="s">
        <v>149</v>
      </c>
      <c r="C107" s="307">
        <v>0</v>
      </c>
      <c r="D107" s="309"/>
      <c r="E107" s="310"/>
      <c r="F107" s="457"/>
      <c r="G107" s="151"/>
      <c r="H107" s="4" t="s">
        <v>20</v>
      </c>
      <c r="I107" s="7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49"/>
      <c r="Y107" s="148"/>
      <c r="Z107" s="173"/>
    </row>
    <row r="108" spans="1:26" x14ac:dyDescent="0.25">
      <c r="A108" s="1097"/>
      <c r="B108" s="62" t="s">
        <v>143</v>
      </c>
      <c r="C108" s="311">
        <v>0</v>
      </c>
      <c r="D108" s="313"/>
      <c r="E108" s="314"/>
      <c r="F108" s="457"/>
      <c r="G108" s="151"/>
      <c r="H108" s="4" t="s">
        <v>20</v>
      </c>
      <c r="I108" s="7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49"/>
      <c r="Y108" s="149"/>
      <c r="Z108" s="173"/>
    </row>
    <row r="109" spans="1:26" x14ac:dyDescent="0.25">
      <c r="A109" s="1093" t="s">
        <v>150</v>
      </c>
      <c r="B109" s="1093"/>
      <c r="C109" s="1093"/>
      <c r="D109" s="1093"/>
      <c r="E109" s="1"/>
      <c r="F109" s="1"/>
      <c r="G109" s="1"/>
      <c r="H109" s="1"/>
      <c r="I109" s="1"/>
      <c r="J109" s="1"/>
      <c r="K109" s="11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49"/>
      <c r="Y109" s="149"/>
      <c r="Z109" s="1"/>
    </row>
    <row r="110" spans="1:26" ht="31.5" x14ac:dyDescent="0.25">
      <c r="A110" s="1104" t="s">
        <v>151</v>
      </c>
      <c r="B110" s="1104"/>
      <c r="C110" s="502" t="s">
        <v>14</v>
      </c>
      <c r="D110" s="502" t="s">
        <v>130</v>
      </c>
      <c r="E110" s="11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49"/>
      <c r="Y110" s="149"/>
      <c r="Z110" s="1"/>
    </row>
    <row r="111" spans="1:26" x14ac:dyDescent="0.25">
      <c r="A111" s="1102" t="s">
        <v>152</v>
      </c>
      <c r="B111" s="1103"/>
      <c r="C111" s="325"/>
      <c r="D111" s="326"/>
      <c r="E111" s="451" t="s">
        <v>20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52">
        <v>0</v>
      </c>
      <c r="S111" s="1"/>
      <c r="T111" s="1"/>
      <c r="U111" s="1"/>
      <c r="V111" s="1"/>
      <c r="W111" s="1"/>
      <c r="X111" s="177">
        <v>0</v>
      </c>
      <c r="Y111" s="177"/>
      <c r="Z111" s="1"/>
    </row>
    <row r="112" spans="1:26" x14ac:dyDescent="0.25">
      <c r="A112" s="1078" t="s">
        <v>153</v>
      </c>
      <c r="B112" s="1079"/>
      <c r="C112" s="327"/>
      <c r="D112" s="328"/>
      <c r="E112" s="451" t="s">
        <v>20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52">
        <v>0</v>
      </c>
      <c r="S112" s="1"/>
      <c r="T112" s="1"/>
      <c r="U112" s="1"/>
      <c r="V112" s="1"/>
      <c r="W112" s="1"/>
      <c r="X112" s="177">
        <v>0</v>
      </c>
      <c r="Y112" s="178"/>
      <c r="Z112" s="1"/>
    </row>
    <row r="113" spans="1:25" x14ac:dyDescent="0.25">
      <c r="A113" s="77" t="s">
        <v>154</v>
      </c>
      <c r="B113" s="20"/>
      <c r="C113" s="20"/>
      <c r="D113" s="20"/>
      <c r="E113" s="1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" x14ac:dyDescent="0.25">
      <c r="A115" s="1042"/>
      <c r="B115" s="1043"/>
      <c r="C115" s="504" t="s">
        <v>14</v>
      </c>
      <c r="D115" s="401" t="s">
        <v>156</v>
      </c>
      <c r="E115" s="402" t="s">
        <v>157</v>
      </c>
      <c r="F115" s="499" t="s">
        <v>16</v>
      </c>
      <c r="G115" s="41" t="s">
        <v>17</v>
      </c>
      <c r="H115" s="500" t="s">
        <v>18</v>
      </c>
      <c r="I115" s="1081"/>
      <c r="J115" s="1082"/>
      <c r="K115" s="107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063" t="s">
        <v>158</v>
      </c>
      <c r="B116" s="81" t="s">
        <v>159</v>
      </c>
      <c r="C116" s="259"/>
      <c r="D116" s="329"/>
      <c r="E116" s="403"/>
      <c r="F116" s="261"/>
      <c r="G116" s="330"/>
      <c r="H116" s="260"/>
      <c r="I116" s="260"/>
      <c r="J116" s="331"/>
      <c r="K116" s="260"/>
      <c r="L116" s="451" t="s">
        <v>20</v>
      </c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79">
        <v>0</v>
      </c>
      <c r="Y116" s="181">
        <v>0</v>
      </c>
    </row>
    <row r="117" spans="1:25" x14ac:dyDescent="0.25">
      <c r="A117" s="1084"/>
      <c r="B117" s="82" t="s">
        <v>160</v>
      </c>
      <c r="C117" s="220"/>
      <c r="D117" s="404"/>
      <c r="E117" s="405"/>
      <c r="F117" s="221"/>
      <c r="G117" s="223"/>
      <c r="H117" s="266"/>
      <c r="I117" s="266"/>
      <c r="J117" s="220"/>
      <c r="K117" s="266"/>
      <c r="L117" s="451" t="s">
        <v>20</v>
      </c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79"/>
      <c r="Y117" s="181">
        <v>0</v>
      </c>
    </row>
    <row r="118" spans="1:25" x14ac:dyDescent="0.25">
      <c r="A118" s="1085"/>
      <c r="B118" s="83" t="s">
        <v>14</v>
      </c>
      <c r="C118" s="202"/>
      <c r="D118" s="320"/>
      <c r="E118" s="321"/>
      <c r="F118" s="203"/>
      <c r="G118" s="205"/>
      <c r="H118" s="273"/>
      <c r="I118" s="273"/>
      <c r="J118" s="202"/>
      <c r="K118" s="273"/>
      <c r="L118" s="451" t="s">
        <v>20</v>
      </c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79"/>
      <c r="Y118" s="181">
        <v>0</v>
      </c>
    </row>
    <row r="119" spans="1:25" x14ac:dyDescent="0.25">
      <c r="A119" s="84" t="s">
        <v>161</v>
      </c>
      <c r="B119" s="85"/>
      <c r="C119" s="332"/>
      <c r="D119" s="320"/>
      <c r="E119" s="321"/>
      <c r="F119" s="248"/>
      <c r="G119" s="250"/>
      <c r="H119" s="333"/>
      <c r="I119" s="333"/>
      <c r="J119" s="247"/>
      <c r="K119" s="333"/>
      <c r="L119" s="451" t="s">
        <v>20</v>
      </c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79"/>
      <c r="Y119" s="181">
        <v>0</v>
      </c>
    </row>
    <row r="120" spans="1:25" x14ac:dyDescent="0.25">
      <c r="A120" s="86" t="s">
        <v>162</v>
      </c>
      <c r="B120" s="87"/>
      <c r="C120" s="334"/>
      <c r="D120" s="407"/>
      <c r="E120" s="336"/>
      <c r="F120" s="254"/>
      <c r="G120" s="256"/>
      <c r="H120" s="277"/>
      <c r="I120" s="277"/>
      <c r="J120" s="253"/>
      <c r="K120" s="277"/>
      <c r="L120" s="451" t="s">
        <v>20</v>
      </c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79"/>
      <c r="Y120" s="181">
        <v>0</v>
      </c>
    </row>
    <row r="121" spans="1:25" x14ac:dyDescent="0.25">
      <c r="A121" s="1086" t="s">
        <v>163</v>
      </c>
      <c r="B121" s="1070"/>
      <c r="C121" s="301"/>
      <c r="D121" s="204"/>
      <c r="E121" s="206"/>
      <c r="F121" s="203"/>
      <c r="G121" s="205"/>
      <c r="H121" s="273"/>
      <c r="I121" s="273"/>
      <c r="J121" s="202"/>
      <c r="K121" s="273"/>
      <c r="L121" s="451" t="s">
        <v>20</v>
      </c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79">
        <v>0</v>
      </c>
      <c r="Y121" s="181">
        <v>0</v>
      </c>
    </row>
    <row r="122" spans="1:25" x14ac:dyDescent="0.25">
      <c r="A122" s="88" t="s">
        <v>164</v>
      </c>
      <c r="B122" s="89"/>
      <c r="C122" s="335"/>
      <c r="D122" s="406"/>
      <c r="E122" s="336"/>
      <c r="F122" s="209"/>
      <c r="G122" s="211"/>
      <c r="H122" s="337"/>
      <c r="I122" s="337"/>
      <c r="J122" s="208"/>
      <c r="K122" s="337"/>
      <c r="L122" s="451" t="s">
        <v>20</v>
      </c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79"/>
      <c r="Y122" s="181">
        <v>0</v>
      </c>
    </row>
    <row r="123" spans="1:25" x14ac:dyDescent="0.25">
      <c r="A123" s="1080" t="s">
        <v>165</v>
      </c>
      <c r="B123" s="90" t="s">
        <v>159</v>
      </c>
      <c r="C123" s="334"/>
      <c r="D123" s="228"/>
      <c r="E123" s="230"/>
      <c r="F123" s="227"/>
      <c r="G123" s="229"/>
      <c r="H123" s="264"/>
      <c r="I123" s="264"/>
      <c r="J123" s="226"/>
      <c r="K123" s="264"/>
      <c r="L123" s="451" t="s">
        <v>20</v>
      </c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79">
        <v>0</v>
      </c>
      <c r="Y123" s="181">
        <v>0</v>
      </c>
    </row>
    <row r="124" spans="1:25" x14ac:dyDescent="0.25">
      <c r="A124" s="1082"/>
      <c r="B124" s="82" t="s">
        <v>160</v>
      </c>
      <c r="C124" s="338"/>
      <c r="D124" s="404"/>
      <c r="E124" s="405"/>
      <c r="F124" s="221"/>
      <c r="G124" s="223"/>
      <c r="H124" s="266"/>
      <c r="I124" s="266"/>
      <c r="J124" s="220"/>
      <c r="K124" s="266"/>
      <c r="L124" s="451" t="s">
        <v>20</v>
      </c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79"/>
      <c r="Y124" s="181">
        <v>0</v>
      </c>
    </row>
    <row r="125" spans="1:25" x14ac:dyDescent="0.25">
      <c r="A125" s="1081"/>
      <c r="B125" s="83" t="s">
        <v>14</v>
      </c>
      <c r="C125" s="301"/>
      <c r="D125" s="320"/>
      <c r="E125" s="321"/>
      <c r="F125" s="203"/>
      <c r="G125" s="205"/>
      <c r="H125" s="273"/>
      <c r="I125" s="273"/>
      <c r="J125" s="202"/>
      <c r="K125" s="273"/>
      <c r="L125" s="451" t="s">
        <v>20</v>
      </c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79"/>
      <c r="Y125" s="181">
        <v>0</v>
      </c>
    </row>
    <row r="126" spans="1:25" x14ac:dyDescent="0.25">
      <c r="A126" s="1082" t="s">
        <v>166</v>
      </c>
      <c r="B126" s="91" t="s">
        <v>159</v>
      </c>
      <c r="C126" s="335"/>
      <c r="D126" s="249"/>
      <c r="E126" s="251"/>
      <c r="F126" s="248"/>
      <c r="G126" s="250"/>
      <c r="H126" s="333"/>
      <c r="I126" s="333"/>
      <c r="J126" s="208"/>
      <c r="K126" s="333"/>
      <c r="L126" s="451" t="s">
        <v>20</v>
      </c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79">
        <v>0</v>
      </c>
      <c r="Y126" s="181">
        <v>0</v>
      </c>
    </row>
    <row r="127" spans="1:25" x14ac:dyDescent="0.25">
      <c r="A127" s="1082"/>
      <c r="B127" s="82" t="s">
        <v>160</v>
      </c>
      <c r="C127" s="338"/>
      <c r="D127" s="404"/>
      <c r="E127" s="405"/>
      <c r="F127" s="221"/>
      <c r="G127" s="223"/>
      <c r="H127" s="266"/>
      <c r="I127" s="266"/>
      <c r="J127" s="220"/>
      <c r="K127" s="266"/>
      <c r="L127" s="451" t="s">
        <v>20</v>
      </c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79"/>
      <c r="Y127" s="181">
        <v>0</v>
      </c>
    </row>
    <row r="128" spans="1:25" x14ac:dyDescent="0.25">
      <c r="A128" s="1082"/>
      <c r="B128" s="83" t="s">
        <v>14</v>
      </c>
      <c r="C128" s="301"/>
      <c r="D128" s="320"/>
      <c r="E128" s="321"/>
      <c r="F128" s="203"/>
      <c r="G128" s="205"/>
      <c r="H128" s="273"/>
      <c r="I128" s="273"/>
      <c r="J128" s="202"/>
      <c r="K128" s="273"/>
      <c r="L128" s="451" t="s">
        <v>20</v>
      </c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79"/>
      <c r="Y128" s="181">
        <v>0</v>
      </c>
    </row>
    <row r="129" spans="1:26" x14ac:dyDescent="0.25">
      <c r="A129" s="86" t="s">
        <v>167</v>
      </c>
      <c r="B129" s="89"/>
      <c r="C129" s="335"/>
      <c r="D129" s="407"/>
      <c r="E129" s="336"/>
      <c r="F129" s="209"/>
      <c r="G129" s="211"/>
      <c r="H129" s="337"/>
      <c r="I129" s="337"/>
      <c r="J129" s="208"/>
      <c r="K129" s="337"/>
      <c r="L129" s="451" t="s">
        <v>20</v>
      </c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79"/>
      <c r="Y129" s="181">
        <v>0</v>
      </c>
      <c r="Z129" s="1"/>
    </row>
    <row r="130" spans="1:26" x14ac:dyDescent="0.25">
      <c r="A130" s="84" t="s">
        <v>168</v>
      </c>
      <c r="B130" s="92"/>
      <c r="C130" s="301"/>
      <c r="D130" s="204"/>
      <c r="E130" s="206"/>
      <c r="F130" s="203"/>
      <c r="G130" s="205"/>
      <c r="H130" s="273"/>
      <c r="I130" s="273"/>
      <c r="J130" s="202"/>
      <c r="K130" s="273"/>
      <c r="L130" s="451" t="s">
        <v>20</v>
      </c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79">
        <v>0</v>
      </c>
      <c r="Y130" s="181">
        <v>0</v>
      </c>
      <c r="Z130" s="1"/>
    </row>
    <row r="131" spans="1:26" x14ac:dyDescent="0.25">
      <c r="A131" s="1087" t="s">
        <v>169</v>
      </c>
      <c r="B131" s="90" t="s">
        <v>159</v>
      </c>
      <c r="C131" s="335"/>
      <c r="D131" s="210"/>
      <c r="E131" s="212"/>
      <c r="F131" s="209"/>
      <c r="G131" s="211"/>
      <c r="H131" s="337"/>
      <c r="I131" s="337"/>
      <c r="J131" s="208"/>
      <c r="K131" s="337"/>
      <c r="L131" s="451" t="s">
        <v>20</v>
      </c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79">
        <v>0</v>
      </c>
      <c r="Y131" s="181">
        <v>0</v>
      </c>
      <c r="Z131" s="1"/>
    </row>
    <row r="132" spans="1:26" x14ac:dyDescent="0.25">
      <c r="A132" s="1088"/>
      <c r="B132" s="82" t="s">
        <v>160</v>
      </c>
      <c r="C132" s="338"/>
      <c r="D132" s="404"/>
      <c r="E132" s="405"/>
      <c r="F132" s="221"/>
      <c r="G132" s="223"/>
      <c r="H132" s="266"/>
      <c r="I132" s="266"/>
      <c r="J132" s="220"/>
      <c r="K132" s="266"/>
      <c r="L132" s="451" t="s">
        <v>20</v>
      </c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79"/>
      <c r="Y132" s="181">
        <v>0</v>
      </c>
      <c r="Z132" s="1"/>
    </row>
    <row r="133" spans="1:26" x14ac:dyDescent="0.25">
      <c r="A133" s="1089"/>
      <c r="B133" s="83" t="s">
        <v>14</v>
      </c>
      <c r="C133" s="301"/>
      <c r="D133" s="320"/>
      <c r="E133" s="321"/>
      <c r="F133" s="203"/>
      <c r="G133" s="205"/>
      <c r="H133" s="273"/>
      <c r="I133" s="273"/>
      <c r="J133" s="202"/>
      <c r="K133" s="273"/>
      <c r="L133" s="451" t="s">
        <v>20</v>
      </c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79"/>
      <c r="Y133" s="181">
        <v>0</v>
      </c>
      <c r="Z133" s="1"/>
    </row>
    <row r="134" spans="1:26" x14ac:dyDescent="0.25">
      <c r="A134" s="84" t="s">
        <v>170</v>
      </c>
      <c r="B134" s="92"/>
      <c r="C134" s="301"/>
      <c r="D134" s="320"/>
      <c r="E134" s="321"/>
      <c r="F134" s="203"/>
      <c r="G134" s="205"/>
      <c r="H134" s="273"/>
      <c r="I134" s="273"/>
      <c r="J134" s="202"/>
      <c r="K134" s="273"/>
      <c r="L134" s="451" t="s">
        <v>20</v>
      </c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79"/>
      <c r="Y134" s="181"/>
      <c r="Z134" s="1"/>
    </row>
    <row r="135" spans="1:26" x14ac:dyDescent="0.25">
      <c r="A135" s="1052" t="s">
        <v>171</v>
      </c>
      <c r="B135" s="93" t="s">
        <v>159</v>
      </c>
      <c r="C135" s="339"/>
      <c r="D135" s="440"/>
      <c r="E135" s="441"/>
      <c r="F135" s="228"/>
      <c r="G135" s="229"/>
      <c r="H135" s="230"/>
      <c r="I135" s="339"/>
      <c r="J135" s="226"/>
      <c r="K135" s="264"/>
      <c r="L135" s="451" t="s">
        <v>20</v>
      </c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79"/>
      <c r="Y135" s="181">
        <v>0</v>
      </c>
      <c r="Z135" s="1"/>
    </row>
    <row r="136" spans="1:26" x14ac:dyDescent="0.25">
      <c r="A136" s="1053"/>
      <c r="B136" s="94" t="s">
        <v>160</v>
      </c>
      <c r="C136" s="295"/>
      <c r="D136" s="320"/>
      <c r="E136" s="321"/>
      <c r="F136" s="215"/>
      <c r="G136" s="217"/>
      <c r="H136" s="275"/>
      <c r="I136" s="275"/>
      <c r="J136" s="214"/>
      <c r="K136" s="275"/>
      <c r="L136" s="451" t="s">
        <v>20</v>
      </c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79"/>
      <c r="Y136" s="181">
        <v>0</v>
      </c>
      <c r="Z136" s="1"/>
    </row>
    <row r="137" spans="1:26" x14ac:dyDescent="0.25">
      <c r="A137" s="1054"/>
      <c r="B137" s="95" t="s">
        <v>14</v>
      </c>
      <c r="C137" s="338"/>
      <c r="D137" s="407"/>
      <c r="E137" s="336"/>
      <c r="F137" s="221"/>
      <c r="G137" s="223"/>
      <c r="H137" s="266"/>
      <c r="I137" s="266"/>
      <c r="J137" s="220"/>
      <c r="K137" s="266"/>
      <c r="L137" s="451" t="s">
        <v>20</v>
      </c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79"/>
      <c r="Y137" s="181">
        <v>0</v>
      </c>
      <c r="Z137" s="1"/>
    </row>
    <row r="138" spans="1:26" x14ac:dyDescent="0.25">
      <c r="A138" s="77" t="s">
        <v>172</v>
      </c>
      <c r="B138" s="20"/>
      <c r="C138" s="96"/>
      <c r="D138" s="96"/>
      <c r="E138" s="97"/>
      <c r="F138" s="96"/>
      <c r="G138" s="78"/>
      <c r="H138" s="78"/>
      <c r="I138" s="78"/>
      <c r="J138" s="78"/>
      <c r="K138" s="78"/>
      <c r="L138" s="78"/>
      <c r="M138" s="7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x14ac:dyDescent="0.25">
      <c r="A139" s="1055" t="s">
        <v>173</v>
      </c>
      <c r="B139" s="1056"/>
      <c r="C139" s="199" t="s">
        <v>14</v>
      </c>
      <c r="D139" s="98" t="s">
        <v>174</v>
      </c>
      <c r="E139" s="99"/>
      <c r="F139" s="78"/>
      <c r="G139" s="78"/>
      <c r="H139" s="78"/>
      <c r="I139" s="78"/>
      <c r="J139" s="78"/>
      <c r="K139" s="7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</row>
    <row r="140" spans="1:26" x14ac:dyDescent="0.25">
      <c r="A140" s="182" t="s">
        <v>175</v>
      </c>
      <c r="B140" s="100"/>
      <c r="C140" s="340"/>
      <c r="D140" s="259"/>
      <c r="E140" s="451" t="s">
        <v>20</v>
      </c>
      <c r="F140" s="78"/>
      <c r="G140" s="78"/>
      <c r="H140" s="78"/>
      <c r="I140" s="78"/>
      <c r="J140" s="78"/>
      <c r="K140" s="78"/>
      <c r="L140" s="101"/>
      <c r="M140" s="101"/>
      <c r="N140" s="101"/>
      <c r="O140" s="1"/>
      <c r="P140" s="1"/>
      <c r="Q140" s="1"/>
      <c r="R140" s="1"/>
      <c r="S140" s="1"/>
      <c r="T140" s="1"/>
      <c r="U140" s="1"/>
      <c r="V140" s="1"/>
      <c r="W140" s="1"/>
      <c r="X140" s="179">
        <v>0</v>
      </c>
      <c r="Y140" s="1"/>
      <c r="Z140" s="4"/>
    </row>
    <row r="141" spans="1:26" x14ac:dyDescent="0.25">
      <c r="A141" s="60" t="s">
        <v>176</v>
      </c>
      <c r="B141" s="102"/>
      <c r="C141" s="295"/>
      <c r="D141" s="214"/>
      <c r="E141" s="451" t="s">
        <v>20</v>
      </c>
      <c r="F141" s="78"/>
      <c r="G141" s="78"/>
      <c r="H141" s="78"/>
      <c r="I141" s="78"/>
      <c r="J141" s="78"/>
      <c r="K141" s="78"/>
      <c r="L141" s="101"/>
      <c r="M141" s="101"/>
      <c r="N141" s="101"/>
      <c r="O141" s="1"/>
      <c r="P141" s="1"/>
      <c r="Q141" s="1"/>
      <c r="R141" s="1"/>
      <c r="S141" s="1"/>
      <c r="T141" s="1"/>
      <c r="U141" s="1"/>
      <c r="V141" s="1"/>
      <c r="W141" s="1"/>
      <c r="X141" s="179">
        <v>0</v>
      </c>
      <c r="Y141" s="1"/>
      <c r="Z141" s="4"/>
    </row>
    <row r="142" spans="1:26" x14ac:dyDescent="0.25">
      <c r="A142" s="60" t="s">
        <v>177</v>
      </c>
      <c r="B142" s="102"/>
      <c r="C142" s="295"/>
      <c r="D142" s="214"/>
      <c r="E142" s="451" t="s">
        <v>20</v>
      </c>
      <c r="F142" s="78"/>
      <c r="G142" s="78"/>
      <c r="H142" s="78"/>
      <c r="I142" s="78"/>
      <c r="J142" s="78"/>
      <c r="K142" s="78"/>
      <c r="L142" s="101"/>
      <c r="M142" s="101"/>
      <c r="N142" s="101"/>
      <c r="O142" s="1"/>
      <c r="P142" s="1"/>
      <c r="Q142" s="1"/>
      <c r="R142" s="1"/>
      <c r="S142" s="1"/>
      <c r="T142" s="1"/>
      <c r="U142" s="1"/>
      <c r="V142" s="1"/>
      <c r="W142" s="1"/>
      <c r="X142" s="179">
        <v>0</v>
      </c>
      <c r="Y142" s="1"/>
      <c r="Z142" s="4"/>
    </row>
    <row r="143" spans="1:26" x14ac:dyDescent="0.25">
      <c r="A143" s="60" t="s">
        <v>178</v>
      </c>
      <c r="B143" s="102"/>
      <c r="C143" s="341"/>
      <c r="D143" s="342"/>
      <c r="E143" s="451" t="s">
        <v>20</v>
      </c>
      <c r="F143" s="78"/>
      <c r="G143" s="78"/>
      <c r="H143" s="78"/>
      <c r="I143" s="78"/>
      <c r="J143" s="78"/>
      <c r="K143" s="78"/>
      <c r="L143" s="101"/>
      <c r="M143" s="101"/>
      <c r="N143" s="101"/>
      <c r="O143" s="1"/>
      <c r="P143" s="1"/>
      <c r="Q143" s="1"/>
      <c r="R143" s="1"/>
      <c r="S143" s="1"/>
      <c r="T143" s="1"/>
      <c r="U143" s="1"/>
      <c r="V143" s="1"/>
      <c r="W143" s="1"/>
      <c r="X143" s="179">
        <v>0</v>
      </c>
      <c r="Y143" s="1"/>
      <c r="Z143" s="4"/>
    </row>
    <row r="144" spans="1:26" x14ac:dyDescent="0.25">
      <c r="A144" s="60" t="s">
        <v>179</v>
      </c>
      <c r="B144" s="102"/>
      <c r="C144" s="295"/>
      <c r="D144" s="343"/>
      <c r="E144" s="451" t="s">
        <v>20</v>
      </c>
      <c r="F144" s="78"/>
      <c r="G144" s="78"/>
      <c r="H144" s="78"/>
      <c r="I144" s="78"/>
      <c r="J144" s="78"/>
      <c r="K144" s="78"/>
      <c r="L144" s="101"/>
      <c r="M144" s="101"/>
      <c r="N144" s="101"/>
      <c r="O144" s="1"/>
      <c r="P144" s="1"/>
      <c r="Q144" s="1"/>
      <c r="R144" s="1"/>
      <c r="S144" s="1"/>
      <c r="T144" s="1"/>
      <c r="U144" s="1"/>
      <c r="V144" s="1"/>
      <c r="W144" s="1"/>
      <c r="X144" s="179">
        <v>0</v>
      </c>
      <c r="Y144" s="1"/>
      <c r="Z144" s="4"/>
    </row>
    <row r="145" spans="1:28" x14ac:dyDescent="0.25">
      <c r="A145" s="103" t="s">
        <v>180</v>
      </c>
      <c r="B145" s="104"/>
      <c r="C145" s="298"/>
      <c r="D145" s="253"/>
      <c r="E145" s="451" t="s">
        <v>20</v>
      </c>
      <c r="F145" s="78"/>
      <c r="G145" s="78"/>
      <c r="H145" s="78"/>
      <c r="I145" s="78"/>
      <c r="J145" s="78"/>
      <c r="K145" s="78"/>
      <c r="L145" s="101"/>
      <c r="M145" s="101"/>
      <c r="N145" s="101"/>
      <c r="O145" s="1"/>
      <c r="P145" s="1"/>
      <c r="Q145" s="1"/>
      <c r="R145" s="1"/>
      <c r="S145" s="1"/>
      <c r="T145" s="1"/>
      <c r="U145" s="1"/>
      <c r="V145" s="1"/>
      <c r="W145" s="1"/>
      <c r="X145" s="179">
        <v>0</v>
      </c>
      <c r="Y145" s="1"/>
      <c r="Z145" s="4"/>
      <c r="AA145" s="1"/>
      <c r="AB145" s="1"/>
    </row>
    <row r="146" spans="1:28" x14ac:dyDescent="0.25">
      <c r="A146" s="80" t="s">
        <v>181</v>
      </c>
      <c r="B146" s="105"/>
      <c r="C146" s="301"/>
      <c r="D146" s="202"/>
      <c r="E146" s="451" t="s">
        <v>20</v>
      </c>
      <c r="F146" s="78"/>
      <c r="G146" s="78"/>
      <c r="H146" s="78"/>
      <c r="I146" s="78"/>
      <c r="J146" s="78"/>
      <c r="K146" s="78"/>
      <c r="L146" s="101"/>
      <c r="M146" s="101"/>
      <c r="N146" s="101"/>
      <c r="O146" s="1"/>
      <c r="P146" s="1"/>
      <c r="Q146" s="1"/>
      <c r="R146" s="1"/>
      <c r="S146" s="1"/>
      <c r="T146" s="1"/>
      <c r="U146" s="1"/>
      <c r="V146" s="1"/>
      <c r="W146" s="1"/>
      <c r="X146" s="179">
        <v>0</v>
      </c>
      <c r="Y146" s="1"/>
      <c r="Z146" s="4"/>
      <c r="AA146" s="1"/>
      <c r="AB146" s="1"/>
    </row>
    <row r="147" spans="1:28" x14ac:dyDescent="0.25">
      <c r="A147" s="1092" t="s">
        <v>182</v>
      </c>
      <c r="B147" s="1092"/>
      <c r="C147" s="1092"/>
      <c r="D147" s="1092"/>
      <c r="E147" s="1092"/>
      <c r="F147" s="1092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4"/>
      <c r="X147" s="149"/>
      <c r="Y147" s="149"/>
      <c r="Z147" s="4"/>
      <c r="AA147" s="4"/>
      <c r="AB147" s="106"/>
    </row>
    <row r="148" spans="1:28" x14ac:dyDescent="0.25">
      <c r="A148" s="107"/>
      <c r="B148" s="108"/>
      <c r="C148" s="1057" t="s">
        <v>183</v>
      </c>
      <c r="D148" s="1058"/>
      <c r="E148" s="1057" t="s">
        <v>184</v>
      </c>
      <c r="F148" s="1058"/>
      <c r="G148" s="78"/>
      <c r="H148" s="78"/>
      <c r="I148" s="78"/>
      <c r="J148" s="78"/>
      <c r="K148" s="78"/>
      <c r="L148" s="78"/>
      <c r="M148" s="78"/>
      <c r="N148" s="78"/>
      <c r="O148" s="153"/>
      <c r="P148" s="106"/>
      <c r="Q148" s="106"/>
      <c r="R148" s="106"/>
      <c r="S148" s="106"/>
      <c r="T148" s="106"/>
      <c r="U148" s="106"/>
      <c r="V148" s="106"/>
      <c r="W148" s="4"/>
      <c r="X148" s="149"/>
      <c r="Y148" s="149"/>
      <c r="Z148" s="4"/>
      <c r="AA148" s="4"/>
      <c r="AB148" s="106"/>
    </row>
    <row r="149" spans="1:28" x14ac:dyDescent="0.25">
      <c r="A149" s="1063" t="s">
        <v>185</v>
      </c>
      <c r="B149" s="1064"/>
      <c r="C149" s="1059"/>
      <c r="D149" s="1060"/>
      <c r="E149" s="1059"/>
      <c r="F149" s="1060"/>
      <c r="G149" s="78"/>
      <c r="H149" s="78"/>
      <c r="I149" s="78"/>
      <c r="J149" s="78"/>
      <c r="K149" s="78"/>
      <c r="L149" s="78"/>
      <c r="M149" s="78"/>
      <c r="N149" s="78"/>
      <c r="O149" s="153"/>
      <c r="P149" s="1"/>
      <c r="Q149" s="1"/>
      <c r="R149" s="1"/>
      <c r="S149" s="1"/>
      <c r="T149" s="1"/>
      <c r="U149" s="1"/>
      <c r="V149" s="1"/>
      <c r="W149" s="1"/>
      <c r="X149" s="149"/>
      <c r="Y149" s="1"/>
      <c r="Z149" s="4"/>
      <c r="AA149" s="1"/>
      <c r="AB149" s="1"/>
    </row>
    <row r="150" spans="1:28" ht="21" x14ac:dyDescent="0.25">
      <c r="A150" s="109"/>
      <c r="B150" s="110"/>
      <c r="C150" s="408" t="s">
        <v>14</v>
      </c>
      <c r="D150" s="409" t="s">
        <v>186</v>
      </c>
      <c r="E150" s="412" t="s">
        <v>187</v>
      </c>
      <c r="F150" s="409" t="s">
        <v>188</v>
      </c>
      <c r="G150" s="78"/>
      <c r="H150" s="78"/>
      <c r="I150" s="78"/>
      <c r="J150" s="78"/>
      <c r="K150" s="78"/>
      <c r="L150" s="78"/>
      <c r="M150" s="1"/>
      <c r="N150" s="78"/>
      <c r="O150" s="153"/>
      <c r="P150" s="1"/>
      <c r="Q150" s="1"/>
      <c r="R150" s="1"/>
      <c r="S150" s="1"/>
      <c r="T150" s="1"/>
      <c r="U150" s="1"/>
      <c r="V150" s="1"/>
      <c r="W150" s="1"/>
      <c r="X150" s="149"/>
      <c r="Y150" s="174">
        <v>0</v>
      </c>
      <c r="Z150" s="4"/>
      <c r="AA150" s="1"/>
      <c r="AB150" s="1"/>
    </row>
    <row r="151" spans="1:28" x14ac:dyDescent="0.25">
      <c r="A151" s="1073" t="s">
        <v>189</v>
      </c>
      <c r="B151" s="1074"/>
      <c r="C151" s="344"/>
      <c r="D151" s="410"/>
      <c r="E151" s="344"/>
      <c r="F151" s="410"/>
      <c r="G151" s="454" t="s">
        <v>20</v>
      </c>
      <c r="H151" s="14"/>
      <c r="I151" s="14" t="s">
        <v>20</v>
      </c>
      <c r="J151" s="1"/>
      <c r="K151" s="1"/>
      <c r="L151" s="1"/>
      <c r="M151" s="1"/>
      <c r="N151" s="78"/>
      <c r="O151" s="153"/>
      <c r="P151" s="1"/>
      <c r="Q151" s="1"/>
      <c r="R151" s="1"/>
      <c r="S151" s="1"/>
      <c r="T151" s="1"/>
      <c r="U151" s="1"/>
      <c r="V151" s="1"/>
      <c r="W151" s="197" t="s">
        <v>20</v>
      </c>
      <c r="X151" s="197" t="s">
        <v>20</v>
      </c>
      <c r="Y151" s="174">
        <v>0</v>
      </c>
      <c r="Z151" s="4"/>
      <c r="AA151" s="1"/>
      <c r="AB151" s="1"/>
    </row>
    <row r="152" spans="1:28" x14ac:dyDescent="0.25">
      <c r="A152" s="1061" t="s">
        <v>190</v>
      </c>
      <c r="B152" s="1062"/>
      <c r="C152" s="345"/>
      <c r="D152" s="411"/>
      <c r="E152" s="345"/>
      <c r="F152" s="411"/>
      <c r="G152" s="454" t="s">
        <v>20</v>
      </c>
      <c r="H152" s="14"/>
      <c r="I152" s="14" t="s">
        <v>20</v>
      </c>
      <c r="J152" s="1"/>
      <c r="K152" s="1"/>
      <c r="L152" s="1"/>
      <c r="M152" s="1"/>
      <c r="N152" s="78"/>
      <c r="O152" s="153"/>
      <c r="P152" s="1"/>
      <c r="Q152" s="1"/>
      <c r="R152" s="1"/>
      <c r="S152" s="1"/>
      <c r="T152" s="1"/>
      <c r="U152" s="1"/>
      <c r="V152" s="1"/>
      <c r="W152" s="197" t="s">
        <v>20</v>
      </c>
      <c r="X152" s="197" t="s">
        <v>20</v>
      </c>
      <c r="Y152" s="174">
        <v>0</v>
      </c>
      <c r="Z152" s="4"/>
      <c r="AA152" s="1"/>
      <c r="AB152" s="1"/>
    </row>
    <row r="153" spans="1:28" x14ac:dyDescent="0.25">
      <c r="A153" s="1067" t="s">
        <v>14</v>
      </c>
      <c r="B153" s="1068"/>
      <c r="C153" s="204"/>
      <c r="D153" s="206"/>
      <c r="E153" s="204"/>
      <c r="F153" s="206"/>
      <c r="G153" s="455"/>
      <c r="H153" s="78"/>
      <c r="I153" s="78"/>
      <c r="J153" s="78"/>
      <c r="K153" s="78"/>
      <c r="L153" s="78"/>
      <c r="M153" s="1"/>
      <c r="N153" s="427"/>
      <c r="O153" s="427"/>
      <c r="P153" s="428"/>
      <c r="Q153" s="428"/>
      <c r="R153" s="428"/>
      <c r="S153" s="428"/>
      <c r="T153" s="428"/>
      <c r="U153" s="428"/>
      <c r="V153" s="428"/>
      <c r="W153" s="428"/>
      <c r="X153" s="429"/>
      <c r="Y153" s="430">
        <v>0</v>
      </c>
      <c r="Z153" s="428"/>
      <c r="AA153" s="428"/>
      <c r="AB153" s="428"/>
    </row>
    <row r="154" spans="1:28" x14ac:dyDescent="0.25">
      <c r="A154" s="77" t="s">
        <v>191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430"/>
      <c r="O154" s="430"/>
      <c r="P154" s="430"/>
      <c r="Q154" s="430"/>
      <c r="R154" s="430"/>
      <c r="S154" s="430"/>
      <c r="T154" s="428"/>
      <c r="U154" s="430"/>
      <c r="V154" s="430"/>
      <c r="W154" s="430"/>
      <c r="X154" s="430"/>
      <c r="Y154" s="430"/>
      <c r="Z154" s="430"/>
      <c r="AA154" s="430"/>
      <c r="AB154" s="430"/>
    </row>
    <row r="155" spans="1:28" x14ac:dyDescent="0.25">
      <c r="A155" s="1040" t="s">
        <v>192</v>
      </c>
      <c r="B155" s="1041"/>
      <c r="C155" s="1075" t="s">
        <v>14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8"/>
      <c r="O155" s="428"/>
      <c r="P155" s="428"/>
      <c r="Q155" s="428"/>
      <c r="R155" s="428"/>
      <c r="S155" s="428"/>
      <c r="T155" s="428"/>
      <c r="U155" s="428"/>
      <c r="V155" s="428"/>
      <c r="W155" s="428"/>
      <c r="X155" s="428"/>
      <c r="Y155" s="428"/>
      <c r="Z155" s="428"/>
      <c r="AA155" s="428"/>
      <c r="AB155" s="428"/>
    </row>
    <row r="156" spans="1:28" x14ac:dyDescent="0.25">
      <c r="A156" s="1042"/>
      <c r="B156" s="1043"/>
      <c r="C156" s="107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8"/>
      <c r="O156" s="428"/>
      <c r="P156" s="430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</row>
    <row r="157" spans="1:28" x14ac:dyDescent="0.25">
      <c r="A157" s="1090" t="s">
        <v>193</v>
      </c>
      <c r="B157" s="1091"/>
      <c r="C157" s="423"/>
      <c r="D157" s="456"/>
      <c r="E157" s="424"/>
      <c r="F157" s="425"/>
      <c r="G157" s="1"/>
      <c r="H157" s="426"/>
      <c r="I157" s="426"/>
      <c r="J157" s="426"/>
      <c r="K157" s="426"/>
      <c r="L157" s="426"/>
      <c r="M157" s="426"/>
      <c r="N157" s="431"/>
      <c r="O157" s="431"/>
      <c r="P157" s="430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</row>
    <row r="158" spans="1:28" x14ac:dyDescent="0.25">
      <c r="A158" s="200" t="s">
        <v>194</v>
      </c>
      <c r="B158" s="198"/>
      <c r="C158" s="198"/>
      <c r="D158" s="21"/>
      <c r="E158" s="21"/>
      <c r="F158" s="21"/>
      <c r="G158" s="78"/>
      <c r="H158" s="78"/>
      <c r="I158" s="78"/>
      <c r="J158" s="78"/>
      <c r="K158" s="78"/>
      <c r="L158" s="78"/>
      <c r="M158" s="78"/>
      <c r="N158" s="427"/>
      <c r="O158" s="427"/>
      <c r="P158" s="428"/>
      <c r="Q158" s="428"/>
      <c r="R158" s="428"/>
      <c r="S158" s="428"/>
      <c r="T158" s="428"/>
      <c r="U158" s="428"/>
      <c r="V158" s="428"/>
      <c r="W158" s="428"/>
      <c r="X158" s="429"/>
      <c r="Y158" s="429"/>
      <c r="Z158" s="428"/>
      <c r="AA158" s="428"/>
      <c r="AB158" s="428"/>
    </row>
    <row r="159" spans="1:28" x14ac:dyDescent="0.25">
      <c r="A159" s="107"/>
      <c r="B159" s="108"/>
      <c r="C159" s="183" t="s">
        <v>14</v>
      </c>
      <c r="D159" s="21"/>
      <c r="E159" s="21"/>
      <c r="F159" s="21"/>
      <c r="G159" s="78"/>
      <c r="H159" s="78"/>
      <c r="I159" s="78"/>
      <c r="J159" s="78"/>
      <c r="K159" s="78"/>
      <c r="L159" s="78"/>
      <c r="M159" s="78"/>
      <c r="N159" s="78"/>
      <c r="O159" s="153"/>
      <c r="P159" s="1"/>
      <c r="Q159" s="1"/>
      <c r="R159" s="1"/>
      <c r="S159" s="1"/>
      <c r="T159" s="1"/>
      <c r="U159" s="1"/>
      <c r="V159" s="1"/>
      <c r="W159" s="1"/>
      <c r="X159" s="149"/>
      <c r="Y159" s="149"/>
      <c r="Z159" s="4"/>
      <c r="AA159" s="1"/>
      <c r="AB159" s="1"/>
    </row>
    <row r="160" spans="1:28" x14ac:dyDescent="0.25">
      <c r="A160" s="1077" t="s">
        <v>195</v>
      </c>
      <c r="B160" s="184" t="s">
        <v>196</v>
      </c>
      <c r="C160" s="346"/>
      <c r="D160" s="458"/>
      <c r="E160" s="21"/>
      <c r="F160" s="21"/>
      <c r="G160" s="78"/>
      <c r="H160" s="78"/>
      <c r="I160" s="78"/>
      <c r="J160" s="78"/>
      <c r="K160" s="78"/>
      <c r="L160" s="78"/>
      <c r="M160" s="78"/>
      <c r="N160" s="78"/>
      <c r="O160" s="153"/>
      <c r="P160" s="1"/>
      <c r="Q160" s="1"/>
      <c r="R160" s="1"/>
      <c r="S160" s="1"/>
      <c r="T160" s="1"/>
      <c r="U160" s="1"/>
      <c r="V160" s="1"/>
      <c r="W160" s="1"/>
      <c r="X160" s="149"/>
      <c r="Y160" s="149"/>
      <c r="Z160" s="4"/>
      <c r="AA160" s="1"/>
      <c r="AB160" s="1"/>
    </row>
    <row r="161" spans="1:26" x14ac:dyDescent="0.25">
      <c r="A161" s="1077"/>
      <c r="B161" s="185" t="s">
        <v>197</v>
      </c>
      <c r="C161" s="347"/>
      <c r="D161" s="458"/>
      <c r="E161" s="21"/>
      <c r="F161" s="21"/>
      <c r="G161" s="78"/>
      <c r="H161" s="78"/>
      <c r="I161" s="78"/>
      <c r="J161" s="78"/>
      <c r="K161" s="78"/>
      <c r="L161" s="78"/>
      <c r="M161" s="78"/>
      <c r="N161" s="78"/>
      <c r="O161" s="153"/>
      <c r="P161" s="1"/>
      <c r="Q161" s="1"/>
      <c r="R161" s="1"/>
      <c r="S161" s="1"/>
      <c r="T161" s="1"/>
      <c r="U161" s="1"/>
      <c r="V161" s="1"/>
      <c r="W161" s="1"/>
      <c r="X161" s="149"/>
      <c r="Y161" s="149"/>
      <c r="Z161" s="4"/>
    </row>
    <row r="162" spans="1:26" x14ac:dyDescent="0.25">
      <c r="A162" s="1065" t="s">
        <v>198</v>
      </c>
      <c r="B162" s="1066"/>
      <c r="C162" s="348"/>
      <c r="D162" s="458"/>
      <c r="E162" s="21"/>
      <c r="F162" s="21"/>
      <c r="G162" s="78"/>
      <c r="H162" s="78"/>
      <c r="I162" s="78"/>
      <c r="J162" s="78"/>
      <c r="K162" s="78"/>
      <c r="L162" s="78"/>
      <c r="M162" s="78"/>
      <c r="N162" s="78"/>
      <c r="O162" s="153"/>
      <c r="P162" s="1"/>
      <c r="Q162" s="1"/>
      <c r="R162" s="1"/>
      <c r="S162" s="1"/>
      <c r="T162" s="1"/>
      <c r="U162" s="1"/>
      <c r="V162" s="1"/>
      <c r="W162" s="1"/>
      <c r="X162" s="149"/>
      <c r="Y162" s="149"/>
      <c r="Z162" s="4"/>
    </row>
    <row r="163" spans="1:26" x14ac:dyDescent="0.25">
      <c r="A163" s="1069" t="s">
        <v>199</v>
      </c>
      <c r="B163" s="1070"/>
      <c r="C163" s="422"/>
      <c r="D163" s="458"/>
      <c r="E163" s="21"/>
      <c r="F163" s="21"/>
      <c r="G163" s="78"/>
      <c r="H163" s="78"/>
      <c r="I163" s="78"/>
      <c r="J163" s="78"/>
      <c r="K163" s="78"/>
      <c r="L163" s="78"/>
      <c r="M163" s="78"/>
      <c r="N163" s="78"/>
      <c r="O163" s="153"/>
      <c r="P163" s="1"/>
      <c r="Q163" s="1"/>
      <c r="R163" s="1"/>
      <c r="S163" s="1"/>
      <c r="T163" s="1"/>
      <c r="U163" s="1"/>
      <c r="V163" s="1"/>
      <c r="W163" s="1"/>
      <c r="X163" s="149"/>
      <c r="Y163" s="149"/>
      <c r="Z163" s="4"/>
    </row>
    <row r="164" spans="1:26" x14ac:dyDescent="0.25">
      <c r="A164" s="112" t="s">
        <v>200</v>
      </c>
      <c r="B164" s="20"/>
      <c r="C164" s="20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49"/>
      <c r="Y164" s="148"/>
      <c r="Z164" s="4"/>
    </row>
    <row r="165" spans="1:26" x14ac:dyDescent="0.2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49"/>
      <c r="Y165" s="148"/>
      <c r="Z165" s="4"/>
    </row>
    <row r="166" spans="1:26" ht="21" x14ac:dyDescent="0.25">
      <c r="A166" s="1042"/>
      <c r="B166" s="1043"/>
      <c r="C166" s="1081"/>
      <c r="D166" s="201" t="s">
        <v>205</v>
      </c>
      <c r="E166" s="413" t="s">
        <v>206</v>
      </c>
      <c r="F166" s="414" t="s">
        <v>207</v>
      </c>
      <c r="G166" s="414" t="s">
        <v>208</v>
      </c>
      <c r="H166" s="414" t="s">
        <v>209</v>
      </c>
      <c r="I166" s="415" t="s">
        <v>210</v>
      </c>
      <c r="J166" s="108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49"/>
      <c r="Y166" s="148"/>
      <c r="Z166" s="4"/>
    </row>
    <row r="167" spans="1:26" x14ac:dyDescent="0.25">
      <c r="A167" s="1030" t="s">
        <v>211</v>
      </c>
      <c r="B167" s="1031"/>
      <c r="C167" s="349">
        <v>0</v>
      </c>
      <c r="D167" s="186"/>
      <c r="E167" s="187"/>
      <c r="F167" s="187"/>
      <c r="G167" s="187"/>
      <c r="H167" s="187"/>
      <c r="I167" s="188"/>
      <c r="J167" s="350"/>
      <c r="K167" s="451" t="s">
        <v>20</v>
      </c>
      <c r="L167" s="78"/>
      <c r="M167" s="78"/>
      <c r="N167" s="78"/>
      <c r="O167" s="78"/>
      <c r="P167" s="101"/>
      <c r="Q167" s="101"/>
      <c r="R167" s="101"/>
      <c r="S167" s="1"/>
      <c r="T167" s="1"/>
      <c r="U167" s="1"/>
      <c r="V167" s="1"/>
      <c r="W167" s="1"/>
      <c r="X167" s="177">
        <v>0</v>
      </c>
      <c r="Y167" s="1"/>
      <c r="Z167" s="4"/>
    </row>
    <row r="168" spans="1:26" x14ac:dyDescent="0.25">
      <c r="A168" s="1071" t="s">
        <v>212</v>
      </c>
      <c r="B168" s="1072"/>
      <c r="C168" s="351">
        <v>0</v>
      </c>
      <c r="D168" s="189"/>
      <c r="E168" s="190"/>
      <c r="F168" s="190"/>
      <c r="G168" s="190"/>
      <c r="H168" s="190"/>
      <c r="I168" s="191"/>
      <c r="J168" s="352"/>
      <c r="K168" s="451" t="s">
        <v>20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7">
        <v>0</v>
      </c>
      <c r="Y168" s="149"/>
      <c r="Z168" s="4"/>
    </row>
    <row r="169" spans="1:26" x14ac:dyDescent="0.25">
      <c r="A169" s="1036" t="s">
        <v>213</v>
      </c>
      <c r="B169" s="1037"/>
      <c r="C169" s="353">
        <v>0</v>
      </c>
      <c r="D169" s="416"/>
      <c r="E169" s="417"/>
      <c r="F169" s="354"/>
      <c r="G169" s="354"/>
      <c r="H169" s="354"/>
      <c r="I169" s="355"/>
      <c r="J169" s="356"/>
      <c r="K169" s="451" t="s">
        <v>20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7">
        <v>0</v>
      </c>
      <c r="Y169" s="149"/>
      <c r="Z169" s="4"/>
    </row>
    <row r="170" spans="1:26" x14ac:dyDescent="0.25">
      <c r="A170" s="112" t="s">
        <v>214</v>
      </c>
      <c r="B170" s="113"/>
      <c r="C170" s="20"/>
      <c r="D170" s="20"/>
      <c r="E170" s="20"/>
      <c r="F170" s="20"/>
      <c r="G170" s="20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49"/>
      <c r="Y170" s="149"/>
      <c r="Z170" s="4"/>
    </row>
    <row r="171" spans="1:26" x14ac:dyDescent="0.2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114"/>
      <c r="N171" s="1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49"/>
      <c r="Z171" s="149"/>
    </row>
    <row r="172" spans="1:26" x14ac:dyDescent="0.25">
      <c r="A172" s="1042"/>
      <c r="B172" s="1043"/>
      <c r="C172" s="1043"/>
      <c r="D172" s="115" t="s">
        <v>219</v>
      </c>
      <c r="E172" s="111" t="s">
        <v>220</v>
      </c>
      <c r="F172" s="111" t="s">
        <v>221</v>
      </c>
      <c r="G172" s="111" t="s">
        <v>222</v>
      </c>
      <c r="H172" s="111" t="s">
        <v>223</v>
      </c>
      <c r="I172" s="111" t="s">
        <v>224</v>
      </c>
      <c r="J172" s="116" t="s">
        <v>225</v>
      </c>
      <c r="K172" s="111" t="s">
        <v>226</v>
      </c>
      <c r="L172" s="1081"/>
      <c r="M172" s="114"/>
      <c r="N172" s="1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49"/>
      <c r="Z172" s="149"/>
    </row>
    <row r="173" spans="1:26" x14ac:dyDescent="0.25">
      <c r="A173" s="1047" t="s">
        <v>227</v>
      </c>
      <c r="B173" s="1048"/>
      <c r="C173" s="357"/>
      <c r="D173" s="358"/>
      <c r="E173" s="359"/>
      <c r="F173" s="359"/>
      <c r="G173" s="359"/>
      <c r="H173" s="359"/>
      <c r="I173" s="359"/>
      <c r="J173" s="360"/>
      <c r="K173" s="359"/>
      <c r="L173" s="361"/>
      <c r="M173" s="463" t="s">
        <v>20</v>
      </c>
      <c r="N173" s="16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77">
        <v>0</v>
      </c>
      <c r="Z173" s="149"/>
    </row>
    <row r="174" spans="1:26" x14ac:dyDescent="0.25">
      <c r="A174" s="1038" t="s">
        <v>228</v>
      </c>
      <c r="B174" s="1039"/>
      <c r="C174" s="362"/>
      <c r="D174" s="363"/>
      <c r="E174" s="364"/>
      <c r="F174" s="364"/>
      <c r="G174" s="364"/>
      <c r="H174" s="364"/>
      <c r="I174" s="364"/>
      <c r="J174" s="365"/>
      <c r="K174" s="364"/>
      <c r="L174" s="366"/>
      <c r="M174" s="463" t="s">
        <v>20</v>
      </c>
      <c r="N174" s="16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77">
        <v>0</v>
      </c>
      <c r="Z174" s="148"/>
    </row>
    <row r="175" spans="1:26" x14ac:dyDescent="0.25">
      <c r="A175" s="1032" t="s">
        <v>229</v>
      </c>
      <c r="B175" s="1033"/>
      <c r="C175" s="367"/>
      <c r="D175" s="368"/>
      <c r="E175" s="369"/>
      <c r="F175" s="369"/>
      <c r="G175" s="369"/>
      <c r="H175" s="369"/>
      <c r="I175" s="369"/>
      <c r="J175" s="370"/>
      <c r="K175" s="369"/>
      <c r="L175" s="347"/>
      <c r="M175" s="463" t="s">
        <v>20</v>
      </c>
      <c r="N175" s="16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77">
        <v>0</v>
      </c>
      <c r="Z175" s="148"/>
    </row>
    <row r="176" spans="1:26" x14ac:dyDescent="0.25">
      <c r="A176" s="112" t="s">
        <v>230</v>
      </c>
      <c r="B176" s="507"/>
      <c r="C176" s="117"/>
      <c r="D176" s="117"/>
      <c r="E176" s="117"/>
      <c r="F176" s="117"/>
      <c r="G176" s="117"/>
      <c r="H176" s="117"/>
      <c r="I176" s="117"/>
      <c r="J176" s="117"/>
      <c r="K176" s="1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49"/>
      <c r="Y176" s="148"/>
      <c r="Z176" s="4"/>
    </row>
    <row r="177" spans="1:27" ht="42" x14ac:dyDescent="0.25">
      <c r="A177" s="1034" t="s">
        <v>231</v>
      </c>
      <c r="B177" s="1035"/>
      <c r="C177" s="504" t="s">
        <v>14</v>
      </c>
      <c r="D177" s="504" t="s">
        <v>130</v>
      </c>
      <c r="E177" s="98" t="s">
        <v>232</v>
      </c>
      <c r="F177" s="118"/>
      <c r="G177" s="20"/>
      <c r="H177" s="20"/>
      <c r="I177" s="1"/>
      <c r="J177" s="1"/>
      <c r="K177" s="1"/>
      <c r="L177" s="4" t="s">
        <v>233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49"/>
      <c r="Y177" s="149"/>
      <c r="Z177" s="4"/>
      <c r="AA177" s="1"/>
    </row>
    <row r="178" spans="1:27" x14ac:dyDescent="0.25">
      <c r="A178" s="1044" t="s">
        <v>234</v>
      </c>
      <c r="B178" s="119" t="s">
        <v>235</v>
      </c>
      <c r="C178" s="371">
        <v>150</v>
      </c>
      <c r="D178" s="372">
        <v>146</v>
      </c>
      <c r="E178" s="372"/>
      <c r="F178" s="459" t="s">
        <v>20</v>
      </c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77">
        <v>0</v>
      </c>
      <c r="Y178" s="149"/>
      <c r="Z178" s="4"/>
      <c r="AA178" s="1"/>
    </row>
    <row r="179" spans="1:27" x14ac:dyDescent="0.25">
      <c r="A179" s="1045"/>
      <c r="B179" s="120" t="s">
        <v>236</v>
      </c>
      <c r="C179" s="373"/>
      <c r="D179" s="374"/>
      <c r="E179" s="374"/>
      <c r="F179" s="459" t="s">
        <v>20</v>
      </c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77">
        <v>0</v>
      </c>
      <c r="Y179" s="148"/>
      <c r="Z179" s="4"/>
      <c r="AA179" s="1"/>
    </row>
    <row r="180" spans="1:27" x14ac:dyDescent="0.25">
      <c r="A180" s="1046"/>
      <c r="B180" s="121" t="s">
        <v>237</v>
      </c>
      <c r="C180" s="375"/>
      <c r="D180" s="376"/>
      <c r="E180" s="376"/>
      <c r="F180" s="459" t="s">
        <v>20</v>
      </c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77">
        <v>0</v>
      </c>
      <c r="Y180" s="149"/>
      <c r="Z180" s="4"/>
      <c r="AA180" s="1"/>
    </row>
    <row r="181" spans="1:27" x14ac:dyDescent="0.25">
      <c r="A181" s="122" t="s">
        <v>238</v>
      </c>
      <c r="B181" s="1"/>
      <c r="C181" s="123"/>
      <c r="D181" s="123"/>
      <c r="E181" s="101"/>
      <c r="F181" s="124"/>
      <c r="G181" s="124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49"/>
      <c r="Y181" s="148"/>
      <c r="Z181" s="4"/>
      <c r="AA181" s="1"/>
    </row>
    <row r="182" spans="1:27" ht="21" x14ac:dyDescent="0.25">
      <c r="A182" s="1015" t="s">
        <v>8</v>
      </c>
      <c r="B182" s="1016"/>
      <c r="C182" s="506" t="s">
        <v>202</v>
      </c>
      <c r="D182" s="506" t="s">
        <v>239</v>
      </c>
      <c r="E182" s="504" t="s">
        <v>240</v>
      </c>
      <c r="F182" s="506" t="s">
        <v>241</v>
      </c>
      <c r="G182" s="506" t="s">
        <v>242</v>
      </c>
      <c r="H182" s="506" t="s">
        <v>243</v>
      </c>
      <c r="I182" s="12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4"/>
      <c r="X182" s="149"/>
      <c r="Y182" s="148"/>
      <c r="Z182" s="4"/>
      <c r="AA182" s="4"/>
    </row>
    <row r="183" spans="1:27" x14ac:dyDescent="0.25">
      <c r="A183" s="1019" t="s">
        <v>244</v>
      </c>
      <c r="B183" s="498" t="s">
        <v>245</v>
      </c>
      <c r="C183" s="377">
        <v>0</v>
      </c>
      <c r="D183" s="378"/>
      <c r="E183" s="378"/>
      <c r="F183" s="489"/>
      <c r="G183" s="378"/>
      <c r="H183" s="378"/>
      <c r="I183" s="45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49"/>
      <c r="Y183" s="148"/>
      <c r="Z183" s="4"/>
      <c r="AA183" s="1"/>
    </row>
    <row r="184" spans="1:27" x14ac:dyDescent="0.25">
      <c r="A184" s="1020"/>
      <c r="B184" s="497" t="s">
        <v>246</v>
      </c>
      <c r="C184" s="379">
        <v>0</v>
      </c>
      <c r="D184" s="379">
        <v>0</v>
      </c>
      <c r="E184" s="379">
        <v>0</v>
      </c>
      <c r="F184" s="488">
        <v>0</v>
      </c>
      <c r="G184" s="482">
        <v>0</v>
      </c>
      <c r="H184" s="379">
        <v>0</v>
      </c>
      <c r="I184" s="45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49"/>
      <c r="Y184" s="148"/>
      <c r="Z184" s="4"/>
      <c r="AA184" s="1"/>
    </row>
    <row r="185" spans="1:27" x14ac:dyDescent="0.25">
      <c r="A185" s="1020"/>
      <c r="B185" s="129" t="s">
        <v>247</v>
      </c>
      <c r="C185" s="380">
        <v>0</v>
      </c>
      <c r="D185" s="381"/>
      <c r="E185" s="381"/>
      <c r="F185" s="489"/>
      <c r="G185" s="381"/>
      <c r="H185" s="381"/>
      <c r="I185" s="45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49"/>
      <c r="Y185" s="148"/>
      <c r="Z185" s="4"/>
      <c r="AA185" s="1"/>
    </row>
    <row r="186" spans="1:27" x14ac:dyDescent="0.25">
      <c r="A186" s="1020"/>
      <c r="B186" s="129" t="s">
        <v>248</v>
      </c>
      <c r="C186" s="380">
        <v>0</v>
      </c>
      <c r="D186" s="381"/>
      <c r="E186" s="381"/>
      <c r="F186" s="490"/>
      <c r="G186" s="381"/>
      <c r="H186" s="381"/>
      <c r="I186" s="45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49"/>
      <c r="Y186" s="148"/>
      <c r="Z186" s="4"/>
      <c r="AA186" s="1"/>
    </row>
    <row r="187" spans="1:27" x14ac:dyDescent="0.25">
      <c r="A187" s="1020"/>
      <c r="B187" s="130" t="s">
        <v>249</v>
      </c>
      <c r="C187" s="382">
        <v>0</v>
      </c>
      <c r="D187" s="374"/>
      <c r="E187" s="374"/>
      <c r="F187" s="490"/>
      <c r="G187" s="374"/>
      <c r="H187" s="374"/>
      <c r="I187" s="45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49"/>
      <c r="Y187" s="148"/>
      <c r="Z187" s="4"/>
      <c r="AA187" s="1"/>
    </row>
    <row r="188" spans="1:27" x14ac:dyDescent="0.25">
      <c r="A188" s="1020"/>
      <c r="B188" s="130" t="s">
        <v>250</v>
      </c>
      <c r="C188" s="382">
        <v>0</v>
      </c>
      <c r="D188" s="374"/>
      <c r="E188" s="374"/>
      <c r="F188" s="490"/>
      <c r="G188" s="374"/>
      <c r="H188" s="374"/>
      <c r="I188" s="45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49"/>
      <c r="Y188" s="148"/>
      <c r="Z188" s="4"/>
      <c r="AA188" s="1"/>
    </row>
    <row r="189" spans="1:27" x14ac:dyDescent="0.25">
      <c r="A189" s="1021"/>
      <c r="B189" s="131" t="s">
        <v>251</v>
      </c>
      <c r="C189" s="379">
        <v>0</v>
      </c>
      <c r="D189" s="376"/>
      <c r="E189" s="376"/>
      <c r="F189" s="491"/>
      <c r="G189" s="376"/>
      <c r="H189" s="376"/>
      <c r="I189" s="45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49"/>
      <c r="Y189" s="149"/>
      <c r="Z189" s="4"/>
      <c r="AA189" s="1"/>
    </row>
    <row r="190" spans="1:27" x14ac:dyDescent="0.25">
      <c r="A190" s="1020" t="s">
        <v>252</v>
      </c>
      <c r="B190" s="418" t="s">
        <v>245</v>
      </c>
      <c r="C190" s="419">
        <v>0</v>
      </c>
      <c r="D190" s="420"/>
      <c r="E190" s="420"/>
      <c r="F190" s="486"/>
      <c r="G190" s="483"/>
      <c r="H190" s="420"/>
      <c r="I190" s="45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49"/>
      <c r="Y190" s="149"/>
      <c r="Z190" s="4"/>
      <c r="AA190" s="1"/>
    </row>
    <row r="191" spans="1:27" x14ac:dyDescent="0.25">
      <c r="A191" s="1020"/>
      <c r="B191" s="498" t="s">
        <v>246</v>
      </c>
      <c r="C191" s="377">
        <v>0</v>
      </c>
      <c r="D191" s="383"/>
      <c r="E191" s="383"/>
      <c r="F191" s="489"/>
      <c r="G191" s="378"/>
      <c r="H191" s="383"/>
      <c r="I191" s="45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49"/>
      <c r="Y191" s="149"/>
      <c r="Z191" s="4"/>
      <c r="AA191" s="1"/>
    </row>
    <row r="192" spans="1:27" x14ac:dyDescent="0.25">
      <c r="A192" s="1020"/>
      <c r="B192" s="497" t="s">
        <v>253</v>
      </c>
      <c r="C192" s="379">
        <v>0</v>
      </c>
      <c r="D192" s="375"/>
      <c r="E192" s="375"/>
      <c r="F192" s="491"/>
      <c r="G192" s="376"/>
      <c r="H192" s="375"/>
      <c r="I192" s="45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49"/>
      <c r="Y192" s="149"/>
      <c r="Z192" s="4"/>
      <c r="AA192" s="1"/>
    </row>
    <row r="193" spans="1:55" x14ac:dyDescent="0.25">
      <c r="A193" s="1019" t="s">
        <v>254</v>
      </c>
      <c r="B193" s="498" t="s">
        <v>245</v>
      </c>
      <c r="C193" s="377">
        <v>0</v>
      </c>
      <c r="D193" s="383"/>
      <c r="E193" s="383"/>
      <c r="F193" s="489"/>
      <c r="G193" s="378"/>
      <c r="H193" s="383"/>
      <c r="I193" s="45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49"/>
      <c r="Y193" s="149"/>
      <c r="Z193" s="4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x14ac:dyDescent="0.25">
      <c r="A194" s="1020"/>
      <c r="B194" s="132" t="s">
        <v>246</v>
      </c>
      <c r="C194" s="384">
        <v>0</v>
      </c>
      <c r="D194" s="421"/>
      <c r="E194" s="421"/>
      <c r="F194" s="491"/>
      <c r="G194" s="484"/>
      <c r="H194" s="421"/>
      <c r="I194" s="45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49"/>
      <c r="Y194" s="149"/>
      <c r="Z194" s="4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x14ac:dyDescent="0.25">
      <c r="A195" s="1021"/>
      <c r="B195" s="133" t="s">
        <v>255</v>
      </c>
      <c r="C195" s="385">
        <v>0</v>
      </c>
      <c r="D195" s="390"/>
      <c r="E195" s="390"/>
      <c r="F195" s="487"/>
      <c r="G195" s="485"/>
      <c r="H195" s="390"/>
      <c r="I195" s="45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06"/>
      <c r="X195" s="149"/>
      <c r="Y195" s="154"/>
      <c r="Z195" s="106"/>
      <c r="AA195" s="106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x14ac:dyDescent="0.25">
      <c r="A196" s="1021" t="s">
        <v>256</v>
      </c>
      <c r="B196" s="498" t="s">
        <v>245</v>
      </c>
      <c r="C196" s="383"/>
      <c r="D196" s="387"/>
      <c r="E196" s="388"/>
      <c r="F196" s="388"/>
      <c r="G196" s="388"/>
      <c r="H196" s="389"/>
      <c r="I196" s="45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35"/>
      <c r="X196" s="155"/>
      <c r="Y196" s="155"/>
      <c r="Z196" s="175"/>
      <c r="AA196" s="137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x14ac:dyDescent="0.25">
      <c r="A197" s="1022"/>
      <c r="B197" s="497" t="s">
        <v>257</v>
      </c>
      <c r="C197" s="375"/>
      <c r="D197" s="391"/>
      <c r="E197" s="392"/>
      <c r="F197" s="392"/>
      <c r="G197" s="392"/>
      <c r="H197" s="393"/>
      <c r="I197" s="45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68"/>
      <c r="X197" s="472"/>
      <c r="Y197" s="156"/>
      <c r="Z197" s="1"/>
      <c r="AA197" s="139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x14ac:dyDescent="0.25">
      <c r="A198" s="1022" t="s">
        <v>258</v>
      </c>
      <c r="B198" s="1027"/>
      <c r="C198" s="386"/>
      <c r="D198" s="394"/>
      <c r="E198" s="395"/>
      <c r="F198" s="395"/>
      <c r="G198" s="395"/>
      <c r="H198" s="396"/>
      <c r="I198" s="14" t="s">
        <v>20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68"/>
      <c r="X198" s="471" t="s">
        <v>20</v>
      </c>
      <c r="Y198" s="156"/>
      <c r="Z198" s="171">
        <v>0</v>
      </c>
      <c r="AA198" s="139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x14ac:dyDescent="0.25">
      <c r="A199" s="192" t="s">
        <v>259</v>
      </c>
      <c r="B199" s="4"/>
      <c r="C199" s="4"/>
      <c r="D199" s="4"/>
      <c r="E199" s="78"/>
      <c r="F199" s="78"/>
      <c r="G199" s="78"/>
      <c r="H199" s="4"/>
      <c r="I199" s="135"/>
      <c r="J199" s="135"/>
      <c r="K199" s="135"/>
      <c r="L199" s="135"/>
      <c r="M199" s="135"/>
      <c r="N199" s="135"/>
      <c r="O199" s="136"/>
      <c r="P199" s="136"/>
      <c r="Q199" s="136"/>
      <c r="R199" s="136"/>
      <c r="S199" s="136"/>
      <c r="T199" s="136"/>
      <c r="U199" s="136"/>
      <c r="V199" s="158"/>
      <c r="W199" s="168"/>
      <c r="X199" s="156"/>
      <c r="Y199" s="156"/>
      <c r="Z199" s="176"/>
      <c r="AA199" s="139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37"/>
      <c r="AZ199" s="137"/>
      <c r="BA199" s="137"/>
      <c r="BB199" s="138"/>
      <c r="BC199" s="138"/>
    </row>
    <row r="200" spans="1:55" ht="21" x14ac:dyDescent="0.25">
      <c r="A200" s="1028" t="s">
        <v>260</v>
      </c>
      <c r="B200" s="1029"/>
      <c r="C200" s="193" t="s">
        <v>261</v>
      </c>
      <c r="D200" s="78"/>
      <c r="E200" s="78"/>
      <c r="F200" s="78"/>
      <c r="G200" s="4"/>
      <c r="H200" s="4"/>
      <c r="I200" s="159"/>
      <c r="J200" s="159"/>
      <c r="K200" s="159"/>
      <c r="L200" s="159"/>
      <c r="M200" s="159"/>
      <c r="N200" s="160"/>
      <c r="O200" s="161"/>
      <c r="P200" s="161"/>
      <c r="Q200" s="161"/>
      <c r="R200" s="161"/>
      <c r="S200" s="161"/>
      <c r="T200" s="161"/>
      <c r="U200" s="161"/>
      <c r="V200" s="162"/>
      <c r="W200" s="168"/>
      <c r="X200" s="156"/>
      <c r="Y200" s="156"/>
      <c r="Z200" s="176"/>
      <c r="AA200" s="139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3"/>
      <c r="AZ200" s="163"/>
      <c r="BA200" s="163"/>
      <c r="BB200" s="164"/>
      <c r="BC200" s="164"/>
    </row>
    <row r="201" spans="1:55" ht="15.75" x14ac:dyDescent="0.25">
      <c r="A201" s="1025" t="s">
        <v>262</v>
      </c>
      <c r="B201" s="1026"/>
      <c r="C201" s="194"/>
      <c r="D201" s="460"/>
      <c r="E201" s="78"/>
      <c r="F201" s="78"/>
      <c r="G201" s="4"/>
      <c r="H201" s="4"/>
      <c r="I201" s="159"/>
      <c r="J201" s="159"/>
      <c r="K201" s="159"/>
      <c r="L201" s="159"/>
      <c r="M201" s="159"/>
      <c r="N201" s="160"/>
      <c r="O201" s="161"/>
      <c r="P201" s="161"/>
      <c r="Q201" s="161"/>
      <c r="R201" s="161"/>
      <c r="S201" s="161"/>
      <c r="T201" s="161"/>
      <c r="U201" s="161"/>
      <c r="V201" s="162"/>
      <c r="W201" s="168"/>
      <c r="X201" s="156"/>
      <c r="Y201" s="156"/>
      <c r="Z201" s="176"/>
      <c r="AA201" s="139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  <c r="AU201" s="162"/>
      <c r="AV201" s="162"/>
      <c r="AW201" s="162"/>
      <c r="AX201" s="162"/>
      <c r="AY201" s="163"/>
      <c r="AZ201" s="163"/>
      <c r="BA201" s="163"/>
      <c r="BB201" s="164"/>
      <c r="BC201" s="164"/>
    </row>
    <row r="202" spans="1:55" ht="15.75" x14ac:dyDescent="0.25">
      <c r="A202" s="1023" t="s">
        <v>263</v>
      </c>
      <c r="B202" s="1024"/>
      <c r="C202" s="195"/>
      <c r="D202" s="460"/>
      <c r="E202" s="78"/>
      <c r="F202" s="78"/>
      <c r="G202" s="4"/>
      <c r="H202" s="4"/>
      <c r="I202" s="159"/>
      <c r="J202" s="159"/>
      <c r="K202" s="159"/>
      <c r="L202" s="159"/>
      <c r="M202" s="159"/>
      <c r="N202" s="160"/>
      <c r="O202" s="161"/>
      <c r="P202" s="161"/>
      <c r="Q202" s="161"/>
      <c r="R202" s="161"/>
      <c r="S202" s="161"/>
      <c r="T202" s="161"/>
      <c r="U202" s="161"/>
      <c r="V202" s="162"/>
      <c r="W202" s="168"/>
      <c r="X202" s="156"/>
      <c r="Y202" s="156"/>
      <c r="Z202" s="176"/>
      <c r="AA202" s="139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3"/>
      <c r="AZ202" s="163"/>
      <c r="BA202" s="163"/>
      <c r="BB202" s="164"/>
      <c r="BC202" s="164"/>
    </row>
    <row r="203" spans="1:55" ht="15.75" x14ac:dyDescent="0.25">
      <c r="A203" s="1017" t="s">
        <v>264</v>
      </c>
      <c r="B203" s="1018"/>
      <c r="C203" s="196"/>
      <c r="D203" s="460"/>
      <c r="E203" s="78"/>
      <c r="F203" s="78"/>
      <c r="G203" s="4"/>
      <c r="H203" s="4"/>
      <c r="I203" s="159"/>
      <c r="J203" s="159"/>
      <c r="K203" s="159"/>
      <c r="L203" s="159"/>
      <c r="M203" s="159"/>
      <c r="N203" s="160"/>
      <c r="O203" s="161"/>
      <c r="P203" s="161"/>
      <c r="Q203" s="161"/>
      <c r="R203" s="161"/>
      <c r="S203" s="161"/>
      <c r="T203" s="161"/>
      <c r="U203" s="161"/>
      <c r="V203" s="162"/>
      <c r="W203" s="168"/>
      <c r="X203" s="156"/>
      <c r="Y203" s="156"/>
      <c r="Z203" s="176"/>
      <c r="AA203" s="139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3"/>
      <c r="AZ203" s="163"/>
      <c r="BA203" s="163"/>
      <c r="BB203" s="164"/>
      <c r="BC203" s="164"/>
    </row>
    <row r="204" spans="1:55" x14ac:dyDescent="0.25">
      <c r="A204" s="157" t="s">
        <v>265</v>
      </c>
      <c r="B204" s="134"/>
      <c r="C204" s="134"/>
      <c r="D204" s="134"/>
      <c r="E204" s="135"/>
      <c r="F204" s="136"/>
      <c r="G204" s="136"/>
      <c r="H204" s="1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49"/>
      <c r="Y204" s="14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x14ac:dyDescent="0.25">
      <c r="A205" s="1009" t="s">
        <v>266</v>
      </c>
      <c r="B205" s="1010"/>
      <c r="C205" s="1013" t="s">
        <v>261</v>
      </c>
      <c r="D205" s="134"/>
      <c r="E205" s="135"/>
      <c r="F205" s="159"/>
      <c r="G205" s="159"/>
      <c r="H205" s="15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77">
        <v>0</v>
      </c>
      <c r="Y205" s="149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x14ac:dyDescent="0.25">
      <c r="A206" s="1011"/>
      <c r="B206" s="1012"/>
      <c r="C206" s="1014"/>
      <c r="D206" s="134"/>
      <c r="E206" s="135"/>
      <c r="F206" s="159"/>
      <c r="G206" s="159"/>
      <c r="H206" s="15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77">
        <v>0</v>
      </c>
      <c r="Y206" s="149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x14ac:dyDescent="0.25">
      <c r="A207" s="140"/>
      <c r="B207" s="141" t="s">
        <v>267</v>
      </c>
      <c r="C207" s="346"/>
      <c r="D207" s="461"/>
      <c r="E207" s="135"/>
      <c r="F207" s="159"/>
      <c r="G207" s="159"/>
      <c r="H207" s="15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77">
        <v>0</v>
      </c>
      <c r="Y207" s="149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x14ac:dyDescent="0.25">
      <c r="A208" s="142"/>
      <c r="B208" s="143" t="s">
        <v>268</v>
      </c>
      <c r="C208" s="366"/>
      <c r="D208" s="461"/>
      <c r="E208" s="135"/>
      <c r="F208" s="159"/>
      <c r="G208" s="159"/>
      <c r="H208" s="15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49"/>
      <c r="Y208" s="149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25" x14ac:dyDescent="0.25">
      <c r="A209" s="142"/>
      <c r="B209" s="143" t="s">
        <v>269</v>
      </c>
      <c r="C209" s="366"/>
      <c r="D209" s="461"/>
      <c r="E209" s="135"/>
      <c r="F209" s="159"/>
      <c r="G209" s="159"/>
      <c r="H209" s="15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49"/>
      <c r="Y209" s="149"/>
    </row>
    <row r="210" spans="1:25" x14ac:dyDescent="0.25">
      <c r="A210" s="142"/>
      <c r="B210" s="143" t="s">
        <v>270</v>
      </c>
      <c r="C210" s="366"/>
      <c r="D210" s="461"/>
      <c r="E210" s="135"/>
      <c r="F210" s="159"/>
      <c r="G210" s="159"/>
      <c r="H210" s="15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49"/>
      <c r="Y210" s="149"/>
    </row>
    <row r="211" spans="1:25" x14ac:dyDescent="0.25">
      <c r="A211" s="142"/>
      <c r="B211" s="143" t="s">
        <v>271</v>
      </c>
      <c r="C211" s="366"/>
      <c r="D211" s="461"/>
      <c r="E211" s="135"/>
      <c r="F211" s="159"/>
      <c r="G211" s="159"/>
      <c r="H211" s="15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49"/>
      <c r="Y211" s="149"/>
    </row>
    <row r="212" spans="1:25" x14ac:dyDescent="0.25">
      <c r="A212" s="142"/>
      <c r="B212" s="143" t="s">
        <v>272</v>
      </c>
      <c r="C212" s="366"/>
      <c r="D212" s="461"/>
      <c r="E212" s="135"/>
      <c r="F212" s="159"/>
      <c r="G212" s="159"/>
      <c r="H212" s="15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49"/>
      <c r="Y212" s="149"/>
    </row>
    <row r="213" spans="1:25" x14ac:dyDescent="0.25">
      <c r="A213" s="165"/>
      <c r="B213" s="166" t="s">
        <v>273</v>
      </c>
      <c r="C213" s="347"/>
      <c r="D213" s="461"/>
      <c r="E213" s="135"/>
      <c r="F213" s="159"/>
      <c r="G213" s="159"/>
      <c r="H213" s="15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49"/>
      <c r="Y213" s="149"/>
    </row>
    <row r="214" spans="1:25" x14ac:dyDescent="0.25">
      <c r="A214" s="144"/>
      <c r="B214" s="20"/>
      <c r="C214" s="145"/>
      <c r="D214" s="145"/>
      <c r="E214" s="14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49"/>
      <c r="Y214" s="149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49"/>
      <c r="Y215" s="149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49"/>
      <c r="Y216" s="149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49"/>
      <c r="Y217" s="149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49"/>
      <c r="Y218" s="149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49"/>
      <c r="Y219" s="149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49"/>
      <c r="Y220" s="149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49"/>
      <c r="Y221" s="149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49"/>
      <c r="Y222" s="149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49"/>
      <c r="Y223" s="149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49"/>
      <c r="Y224" s="149"/>
    </row>
    <row r="225" spans="24:25" x14ac:dyDescent="0.25">
      <c r="X225" s="149"/>
      <c r="Y225" s="149"/>
    </row>
    <row r="226" spans="24:25" x14ac:dyDescent="0.25">
      <c r="X226" s="149"/>
      <c r="Y226" s="149"/>
    </row>
    <row r="227" spans="24:25" x14ac:dyDescent="0.25">
      <c r="X227" s="149"/>
      <c r="Y227" s="149"/>
    </row>
    <row r="228" spans="24:25" x14ac:dyDescent="0.25">
      <c r="X228" s="149"/>
      <c r="Y228" s="149"/>
    </row>
    <row r="229" spans="24:25" x14ac:dyDescent="0.25">
      <c r="X229" s="149"/>
      <c r="Y229" s="149"/>
    </row>
    <row r="230" spans="24:25" x14ac:dyDescent="0.25">
      <c r="X230" s="149"/>
      <c r="Y230" s="149"/>
    </row>
    <row r="231" spans="24:25" x14ac:dyDescent="0.25">
      <c r="X231" s="149"/>
      <c r="Y231" s="149"/>
    </row>
    <row r="232" spans="24:25" x14ac:dyDescent="0.25">
      <c r="X232" s="149"/>
      <c r="Y232" s="149"/>
    </row>
    <row r="233" spans="24:25" x14ac:dyDescent="0.25">
      <c r="X233" s="149"/>
      <c r="Y233" s="149"/>
    </row>
    <row r="234" spans="24:25" x14ac:dyDescent="0.25">
      <c r="X234" s="149"/>
      <c r="Y234" s="149"/>
    </row>
    <row r="235" spans="24:25" x14ac:dyDescent="0.25">
      <c r="X235" s="149"/>
      <c r="Y235" s="149"/>
    </row>
    <row r="236" spans="24:25" x14ac:dyDescent="0.25">
      <c r="X236" s="149"/>
      <c r="Y236" s="149"/>
    </row>
    <row r="237" spans="24:25" x14ac:dyDescent="0.25">
      <c r="X237" s="149"/>
      <c r="Y237" s="149"/>
    </row>
    <row r="238" spans="24:25" x14ac:dyDescent="0.25">
      <c r="X238" s="149"/>
      <c r="Y238" s="149"/>
    </row>
    <row r="239" spans="24:25" x14ac:dyDescent="0.25">
      <c r="X239" s="149"/>
      <c r="Y239" s="149"/>
    </row>
    <row r="240" spans="24:25" x14ac:dyDescent="0.25">
      <c r="X240" s="149"/>
      <c r="Y240" s="149"/>
    </row>
    <row r="241" spans="24:25" x14ac:dyDescent="0.25">
      <c r="X241" s="149"/>
      <c r="Y241" s="149"/>
    </row>
    <row r="242" spans="24:25" x14ac:dyDescent="0.25">
      <c r="X242" s="149"/>
      <c r="Y242" s="149"/>
    </row>
    <row r="243" spans="24:25" x14ac:dyDescent="0.25">
      <c r="X243" s="149"/>
      <c r="Y243" s="149"/>
    </row>
    <row r="244" spans="24:25" x14ac:dyDescent="0.25">
      <c r="X244" s="149"/>
      <c r="Y244" s="149"/>
    </row>
    <row r="245" spans="24:25" x14ac:dyDescent="0.25">
      <c r="X245" s="149"/>
      <c r="Y245" s="149"/>
    </row>
    <row r="246" spans="24:25" x14ac:dyDescent="0.25">
      <c r="X246" s="149"/>
      <c r="Y246" s="149"/>
    </row>
    <row r="247" spans="24:25" x14ac:dyDescent="0.25">
      <c r="X247" s="149"/>
      <c r="Y247" s="149"/>
    </row>
    <row r="248" spans="24:25" x14ac:dyDescent="0.25">
      <c r="X248" s="149"/>
      <c r="Y248" s="149"/>
    </row>
    <row r="249" spans="24:25" x14ac:dyDescent="0.25">
      <c r="X249" s="149"/>
      <c r="Y249" s="149"/>
    </row>
    <row r="250" spans="24:25" x14ac:dyDescent="0.25">
      <c r="X250" s="149"/>
      <c r="Y250" s="149"/>
    </row>
    <row r="251" spans="24:25" x14ac:dyDescent="0.25">
      <c r="X251" s="149"/>
      <c r="Y251" s="149"/>
    </row>
    <row r="252" spans="24:25" x14ac:dyDescent="0.25">
      <c r="X252" s="149"/>
      <c r="Y252" s="149"/>
    </row>
    <row r="253" spans="24:25" x14ac:dyDescent="0.25">
      <c r="X253" s="149"/>
      <c r="Y253" s="149"/>
    </row>
    <row r="254" spans="24:25" x14ac:dyDescent="0.25">
      <c r="X254" s="149"/>
      <c r="Y254" s="149"/>
    </row>
    <row r="255" spans="24:25" x14ac:dyDescent="0.25">
      <c r="X255" s="149"/>
      <c r="Y255" s="149"/>
    </row>
    <row r="256" spans="24:25" x14ac:dyDescent="0.25">
      <c r="X256" s="149"/>
      <c r="Y256" s="149"/>
    </row>
    <row r="257" spans="24:25" x14ac:dyDescent="0.25">
      <c r="X257" s="149"/>
      <c r="Y257" s="149"/>
    </row>
    <row r="258" spans="24:25" x14ac:dyDescent="0.25">
      <c r="X258" s="149"/>
      <c r="Y258" s="149"/>
    </row>
    <row r="259" spans="24:25" x14ac:dyDescent="0.25">
      <c r="X259" s="149"/>
      <c r="Y259" s="149"/>
    </row>
    <row r="260" spans="24:25" x14ac:dyDescent="0.25">
      <c r="X260" s="149"/>
      <c r="Y260" s="149"/>
    </row>
    <row r="261" spans="24:25" x14ac:dyDescent="0.25">
      <c r="X261" s="149"/>
      <c r="Y261" s="149"/>
    </row>
    <row r="262" spans="24:25" x14ac:dyDescent="0.25">
      <c r="X262" s="149"/>
      <c r="Y262" s="149"/>
    </row>
    <row r="263" spans="24:25" x14ac:dyDescent="0.25">
      <c r="X263" s="149"/>
      <c r="Y263" s="149"/>
    </row>
    <row r="264" spans="24:25" x14ac:dyDescent="0.25">
      <c r="X264" s="149"/>
      <c r="Y264" s="149"/>
    </row>
    <row r="265" spans="24:25" x14ac:dyDescent="0.25">
      <c r="X265" s="149"/>
      <c r="Y265" s="149"/>
    </row>
    <row r="266" spans="24:25" x14ac:dyDescent="0.25">
      <c r="X266" s="149"/>
      <c r="Y266" s="149"/>
    </row>
    <row r="267" spans="24:25" x14ac:dyDescent="0.25">
      <c r="X267" s="149"/>
      <c r="Y267" s="149"/>
    </row>
    <row r="268" spans="24:25" x14ac:dyDescent="0.25">
      <c r="X268" s="149"/>
      <c r="Y268" s="149"/>
    </row>
    <row r="269" spans="24:25" x14ac:dyDescent="0.25">
      <c r="X269" s="149"/>
      <c r="Y269" s="149"/>
    </row>
    <row r="270" spans="24:25" x14ac:dyDescent="0.25">
      <c r="X270" s="149"/>
      <c r="Y270" s="149"/>
    </row>
    <row r="271" spans="24:25" x14ac:dyDescent="0.25">
      <c r="X271" s="149"/>
      <c r="Y271" s="149"/>
    </row>
    <row r="272" spans="24:25" x14ac:dyDescent="0.25">
      <c r="X272" s="149"/>
      <c r="Y272" s="149"/>
    </row>
    <row r="273" spans="24:25" x14ac:dyDescent="0.25">
      <c r="X273" s="149"/>
      <c r="Y273" s="149"/>
    </row>
    <row r="274" spans="24:25" x14ac:dyDescent="0.25">
      <c r="X274" s="149"/>
      <c r="Y274" s="149"/>
    </row>
    <row r="275" spans="24:25" x14ac:dyDescent="0.25">
      <c r="X275" s="149"/>
      <c r="Y275" s="149"/>
    </row>
    <row r="276" spans="24:25" x14ac:dyDescent="0.25">
      <c r="X276" s="149"/>
      <c r="Y276" s="149"/>
    </row>
    <row r="277" spans="24:25" x14ac:dyDescent="0.25">
      <c r="X277" s="149"/>
      <c r="Y277" s="149"/>
    </row>
    <row r="278" spans="24:25" x14ac:dyDescent="0.25">
      <c r="X278" s="149"/>
      <c r="Y278" s="149"/>
    </row>
    <row r="279" spans="24:25" x14ac:dyDescent="0.25">
      <c r="X279" s="149"/>
      <c r="Y279" s="149"/>
    </row>
    <row r="280" spans="24:25" x14ac:dyDescent="0.25">
      <c r="X280" s="149"/>
      <c r="Y280" s="149"/>
    </row>
    <row r="281" spans="24:25" x14ac:dyDescent="0.25">
      <c r="X281" s="149"/>
      <c r="Y281" s="149"/>
    </row>
    <row r="282" spans="24:25" x14ac:dyDescent="0.25">
      <c r="X282" s="149"/>
      <c r="Y282" s="149"/>
    </row>
    <row r="283" spans="24:25" x14ac:dyDescent="0.25">
      <c r="X283" s="149"/>
      <c r="Y283" s="149"/>
    </row>
    <row r="284" spans="24:25" x14ac:dyDescent="0.25">
      <c r="X284" s="149"/>
      <c r="Y284" s="149"/>
    </row>
    <row r="285" spans="24:25" x14ac:dyDescent="0.25">
      <c r="X285" s="149"/>
      <c r="Y285" s="149"/>
    </row>
    <row r="286" spans="24:25" x14ac:dyDescent="0.25">
      <c r="X286" s="149"/>
      <c r="Y286" s="149"/>
    </row>
    <row r="287" spans="24:25" x14ac:dyDescent="0.25">
      <c r="X287" s="149"/>
      <c r="Y287" s="149"/>
    </row>
    <row r="288" spans="24:25" x14ac:dyDescent="0.25">
      <c r="X288" s="149"/>
      <c r="Y288" s="149"/>
    </row>
    <row r="289" spans="24:25" x14ac:dyDescent="0.25">
      <c r="X289" s="149"/>
      <c r="Y289" s="149"/>
    </row>
    <row r="290" spans="24:25" x14ac:dyDescent="0.25">
      <c r="X290" s="149"/>
      <c r="Y290" s="149"/>
    </row>
    <row r="291" spans="24:25" x14ac:dyDescent="0.25">
      <c r="X291" s="149"/>
      <c r="Y291" s="149"/>
    </row>
    <row r="292" spans="24:25" x14ac:dyDescent="0.25">
      <c r="X292" s="149"/>
      <c r="Y292" s="149"/>
    </row>
    <row r="293" spans="24:25" x14ac:dyDescent="0.25">
      <c r="X293" s="149"/>
      <c r="Y293" s="149"/>
    </row>
    <row r="294" spans="24:25" x14ac:dyDescent="0.25">
      <c r="X294" s="149"/>
      <c r="Y294" s="149"/>
    </row>
    <row r="295" spans="24:25" x14ac:dyDescent="0.25">
      <c r="X295" s="149"/>
      <c r="Y295" s="149"/>
    </row>
    <row r="296" spans="24:25" x14ac:dyDescent="0.25">
      <c r="X296" s="149"/>
      <c r="Y296" s="149"/>
    </row>
    <row r="297" spans="24:25" x14ac:dyDescent="0.25">
      <c r="X297" s="149"/>
      <c r="Y297" s="149"/>
    </row>
    <row r="298" spans="24:25" x14ac:dyDescent="0.25">
      <c r="X298" s="149"/>
      <c r="Y298" s="149"/>
    </row>
    <row r="299" spans="24:25" x14ac:dyDescent="0.25">
      <c r="X299" s="149"/>
      <c r="Y299" s="149"/>
    </row>
    <row r="300" spans="24:25" x14ac:dyDescent="0.25">
      <c r="X300" s="149"/>
      <c r="Y300" s="149"/>
    </row>
    <row r="301" spans="24:25" x14ac:dyDescent="0.25">
      <c r="X301" s="149"/>
      <c r="Y301" s="149"/>
    </row>
    <row r="302" spans="24:25" x14ac:dyDescent="0.25">
      <c r="X302" s="149"/>
      <c r="Y302" s="149"/>
    </row>
    <row r="303" spans="24:25" x14ac:dyDescent="0.25">
      <c r="X303" s="149"/>
      <c r="Y303" s="149"/>
    </row>
    <row r="304" spans="24:25" x14ac:dyDescent="0.25">
      <c r="X304" s="149"/>
      <c r="Y304" s="149"/>
    </row>
    <row r="305" spans="24:25" x14ac:dyDescent="0.25">
      <c r="X305" s="149"/>
      <c r="Y305" s="149"/>
    </row>
    <row r="306" spans="24:25" x14ac:dyDescent="0.25">
      <c r="X306" s="149"/>
      <c r="Y306" s="149"/>
    </row>
    <row r="307" spans="24:25" x14ac:dyDescent="0.25">
      <c r="X307" s="149"/>
      <c r="Y307" s="149"/>
    </row>
    <row r="308" spans="24:25" x14ac:dyDescent="0.25">
      <c r="X308" s="149"/>
      <c r="Y308" s="149"/>
    </row>
    <row r="309" spans="24:25" x14ac:dyDescent="0.25">
      <c r="X309" s="149"/>
      <c r="Y309" s="149"/>
    </row>
    <row r="310" spans="24:25" x14ac:dyDescent="0.25">
      <c r="X310" s="149"/>
      <c r="Y310" s="149"/>
    </row>
    <row r="311" spans="24:25" x14ac:dyDescent="0.25">
      <c r="X311" s="149"/>
      <c r="Y311" s="149"/>
    </row>
    <row r="312" spans="24:25" x14ac:dyDescent="0.25">
      <c r="X312" s="149"/>
      <c r="Y312" s="149"/>
    </row>
    <row r="313" spans="24:25" x14ac:dyDescent="0.25">
      <c r="X313" s="149"/>
      <c r="Y313" s="149"/>
    </row>
    <row r="314" spans="24:25" x14ac:dyDescent="0.25">
      <c r="X314" s="149"/>
      <c r="Y314" s="149"/>
    </row>
    <row r="315" spans="24:25" x14ac:dyDescent="0.25">
      <c r="X315" s="149"/>
      <c r="Y315" s="149"/>
    </row>
    <row r="316" spans="24:25" x14ac:dyDescent="0.25">
      <c r="X316" s="149"/>
      <c r="Y316" s="149"/>
    </row>
    <row r="317" spans="24:25" x14ac:dyDescent="0.25">
      <c r="X317" s="149"/>
      <c r="Y317" s="149"/>
    </row>
    <row r="318" spans="24:25" x14ac:dyDescent="0.25">
      <c r="X318" s="149"/>
      <c r="Y318" s="149"/>
    </row>
    <row r="319" spans="24:25" x14ac:dyDescent="0.25">
      <c r="X319" s="149"/>
      <c r="Y319" s="149"/>
    </row>
    <row r="320" spans="24:25" x14ac:dyDescent="0.25">
      <c r="X320" s="149"/>
      <c r="Y320" s="149"/>
    </row>
    <row r="321" spans="24:25" x14ac:dyDescent="0.25">
      <c r="X321" s="149"/>
      <c r="Y321" s="149"/>
    </row>
    <row r="322" spans="24:25" x14ac:dyDescent="0.25">
      <c r="X322" s="149"/>
      <c r="Y322" s="149"/>
    </row>
    <row r="323" spans="24:25" x14ac:dyDescent="0.25">
      <c r="X323" s="149"/>
      <c r="Y323" s="149"/>
    </row>
    <row r="324" spans="24:25" x14ac:dyDescent="0.25">
      <c r="X324" s="149"/>
      <c r="Y324" s="149"/>
    </row>
    <row r="325" spans="24:25" x14ac:dyDescent="0.25">
      <c r="X325" s="149"/>
      <c r="Y325" s="149"/>
    </row>
    <row r="326" spans="24:25" x14ac:dyDescent="0.25">
      <c r="X326" s="149"/>
      <c r="Y326" s="149"/>
    </row>
    <row r="327" spans="24:25" x14ac:dyDescent="0.25">
      <c r="X327" s="149"/>
      <c r="Y327" s="149"/>
    </row>
    <row r="328" spans="24:25" x14ac:dyDescent="0.25">
      <c r="X328" s="149"/>
      <c r="Y328" s="149"/>
    </row>
    <row r="329" spans="24:25" x14ac:dyDescent="0.25">
      <c r="X329" s="149"/>
      <c r="Y329" s="149"/>
    </row>
    <row r="330" spans="24:25" x14ac:dyDescent="0.25">
      <c r="X330" s="149"/>
      <c r="Y330" s="149"/>
    </row>
    <row r="331" spans="24:25" x14ac:dyDescent="0.25">
      <c r="X331" s="149"/>
      <c r="Y331" s="149"/>
    </row>
    <row r="332" spans="24:25" x14ac:dyDescent="0.25">
      <c r="X332" s="149"/>
      <c r="Y332" s="149"/>
    </row>
    <row r="333" spans="24:25" x14ac:dyDescent="0.25">
      <c r="X333" s="149"/>
      <c r="Y333" s="149"/>
    </row>
    <row r="334" spans="24:25" x14ac:dyDescent="0.25">
      <c r="X334" s="149"/>
      <c r="Y334" s="149"/>
    </row>
    <row r="335" spans="24:25" x14ac:dyDescent="0.25">
      <c r="X335" s="149"/>
      <c r="Y335" s="149"/>
    </row>
    <row r="336" spans="24:25" x14ac:dyDescent="0.25">
      <c r="X336" s="149"/>
      <c r="Y336" s="149"/>
    </row>
    <row r="337" spans="24:25" x14ac:dyDescent="0.25">
      <c r="X337" s="149"/>
      <c r="Y337" s="149"/>
    </row>
    <row r="338" spans="24:25" x14ac:dyDescent="0.25">
      <c r="X338" s="149"/>
      <c r="Y338" s="149"/>
    </row>
    <row r="339" spans="24:25" x14ac:dyDescent="0.25">
      <c r="X339" s="149"/>
      <c r="Y339" s="149"/>
    </row>
    <row r="340" spans="24:25" x14ac:dyDescent="0.25">
      <c r="X340" s="149"/>
      <c r="Y340" s="149"/>
    </row>
    <row r="341" spans="24:25" x14ac:dyDescent="0.25">
      <c r="X341" s="149"/>
      <c r="Y341" s="149"/>
    </row>
    <row r="342" spans="24:25" x14ac:dyDescent="0.25">
      <c r="X342" s="149"/>
      <c r="Y342" s="149"/>
    </row>
    <row r="343" spans="24:25" x14ac:dyDescent="0.25">
      <c r="X343" s="149"/>
      <c r="Y343" s="149"/>
    </row>
    <row r="344" spans="24:25" x14ac:dyDescent="0.25">
      <c r="X344" s="149"/>
      <c r="Y344" s="149"/>
    </row>
    <row r="345" spans="24:25" x14ac:dyDescent="0.25">
      <c r="X345" s="149"/>
      <c r="Y345" s="149"/>
    </row>
    <row r="346" spans="24:25" x14ac:dyDescent="0.25">
      <c r="X346" s="149"/>
      <c r="Y346" s="149"/>
    </row>
    <row r="347" spans="24:25" x14ac:dyDescent="0.25">
      <c r="X347" s="149"/>
      <c r="Y347" s="149"/>
    </row>
    <row r="348" spans="24:25" x14ac:dyDescent="0.25">
      <c r="X348" s="149"/>
      <c r="Y348" s="149"/>
    </row>
    <row r="349" spans="24:25" x14ac:dyDescent="0.25">
      <c r="X349" s="149"/>
      <c r="Y349" s="149"/>
    </row>
    <row r="350" spans="24:25" x14ac:dyDescent="0.25">
      <c r="X350" s="149"/>
      <c r="Y350" s="149"/>
    </row>
    <row r="351" spans="24:25" x14ac:dyDescent="0.25">
      <c r="X351" s="149"/>
      <c r="Y351" s="149"/>
    </row>
    <row r="352" spans="24:25" x14ac:dyDescent="0.25">
      <c r="X352" s="149"/>
      <c r="Y352" s="149"/>
    </row>
    <row r="353" spans="24:25" x14ac:dyDescent="0.25">
      <c r="X353" s="149"/>
      <c r="Y353" s="149"/>
    </row>
    <row r="354" spans="24:25" x14ac:dyDescent="0.25">
      <c r="X354" s="149"/>
      <c r="Y354" s="149"/>
    </row>
    <row r="355" spans="24:25" x14ac:dyDescent="0.25">
      <c r="X355" s="149"/>
      <c r="Y355" s="149"/>
    </row>
    <row r="356" spans="24:25" x14ac:dyDescent="0.25">
      <c r="X356" s="149"/>
      <c r="Y356" s="149"/>
    </row>
    <row r="357" spans="24:25" x14ac:dyDescent="0.25">
      <c r="X357" s="149"/>
      <c r="Y357" s="149"/>
    </row>
    <row r="358" spans="24:25" x14ac:dyDescent="0.25">
      <c r="X358" s="149"/>
      <c r="Y358" s="149"/>
    </row>
    <row r="359" spans="24:25" x14ac:dyDescent="0.25">
      <c r="X359" s="149"/>
      <c r="Y359" s="149"/>
    </row>
    <row r="360" spans="24:25" x14ac:dyDescent="0.25">
      <c r="X360" s="149"/>
      <c r="Y360" s="149"/>
    </row>
    <row r="361" spans="24:25" x14ac:dyDescent="0.25">
      <c r="X361" s="149"/>
      <c r="Y361" s="149"/>
    </row>
    <row r="362" spans="24:25" x14ac:dyDescent="0.25">
      <c r="X362" s="149"/>
      <c r="Y362" s="149"/>
    </row>
    <row r="363" spans="24:25" x14ac:dyDescent="0.25">
      <c r="X363" s="149"/>
      <c r="Y363" s="149"/>
    </row>
    <row r="364" spans="24:25" x14ac:dyDescent="0.25">
      <c r="X364" s="149"/>
      <c r="Y364" s="149"/>
    </row>
    <row r="365" spans="24:25" x14ac:dyDescent="0.25">
      <c r="X365" s="149"/>
      <c r="Y365" s="149"/>
    </row>
    <row r="366" spans="24:25" x14ac:dyDescent="0.25">
      <c r="X366" s="149"/>
      <c r="Y366" s="149"/>
    </row>
    <row r="367" spans="24:25" x14ac:dyDescent="0.25">
      <c r="X367" s="149"/>
      <c r="Y367" s="149"/>
    </row>
    <row r="368" spans="24:25" x14ac:dyDescent="0.25">
      <c r="X368" s="149"/>
      <c r="Y368" s="149"/>
    </row>
    <row r="369" spans="24:25" x14ac:dyDescent="0.25">
      <c r="X369" s="149"/>
      <c r="Y369" s="149"/>
    </row>
    <row r="370" spans="24:25" x14ac:dyDescent="0.25">
      <c r="X370" s="149"/>
      <c r="Y370" s="149"/>
    </row>
    <row r="371" spans="24:25" x14ac:dyDescent="0.25">
      <c r="X371" s="149"/>
      <c r="Y371" s="149"/>
    </row>
    <row r="372" spans="24:25" x14ac:dyDescent="0.25">
      <c r="X372" s="149"/>
      <c r="Y372" s="149"/>
    </row>
    <row r="373" spans="24:25" x14ac:dyDescent="0.25">
      <c r="X373" s="149"/>
      <c r="Y373" s="149"/>
    </row>
    <row r="374" spans="24:25" x14ac:dyDescent="0.25">
      <c r="X374" s="149"/>
      <c r="Y374" s="149"/>
    </row>
    <row r="375" spans="24:25" x14ac:dyDescent="0.25">
      <c r="X375" s="149"/>
      <c r="Y375" s="149"/>
    </row>
    <row r="376" spans="24:25" x14ac:dyDescent="0.25">
      <c r="X376" s="149"/>
      <c r="Y376" s="149"/>
    </row>
    <row r="377" spans="24:25" x14ac:dyDescent="0.25">
      <c r="X377" s="149"/>
      <c r="Y377" s="149"/>
    </row>
    <row r="378" spans="24:25" x14ac:dyDescent="0.25">
      <c r="X378" s="149"/>
      <c r="Y378" s="149"/>
    </row>
    <row r="379" spans="24:25" x14ac:dyDescent="0.25">
      <c r="X379" s="149"/>
      <c r="Y379" s="149"/>
    </row>
    <row r="380" spans="24:25" x14ac:dyDescent="0.25">
      <c r="X380" s="149"/>
      <c r="Y380" s="149"/>
    </row>
    <row r="381" spans="24:25" x14ac:dyDescent="0.25">
      <c r="X381" s="149"/>
      <c r="Y381" s="149"/>
    </row>
    <row r="382" spans="24:25" x14ac:dyDescent="0.25">
      <c r="X382" s="149"/>
      <c r="Y382" s="149"/>
    </row>
    <row r="383" spans="24:25" x14ac:dyDescent="0.25">
      <c r="X383" s="149"/>
      <c r="Y383" s="149"/>
    </row>
    <row r="384" spans="24:25" x14ac:dyDescent="0.25">
      <c r="X384" s="149"/>
      <c r="Y384" s="149"/>
    </row>
    <row r="385" spans="24:25" x14ac:dyDescent="0.25">
      <c r="X385" s="149"/>
      <c r="Y385" s="149"/>
    </row>
    <row r="386" spans="24:25" x14ac:dyDescent="0.25">
      <c r="X386" s="149"/>
      <c r="Y386" s="149"/>
    </row>
    <row r="387" spans="24:25" x14ac:dyDescent="0.25">
      <c r="X387" s="149"/>
      <c r="Y387" s="149"/>
    </row>
    <row r="388" spans="24:25" x14ac:dyDescent="0.25">
      <c r="X388" s="149"/>
      <c r="Y388" s="149"/>
    </row>
    <row r="389" spans="24:25" x14ac:dyDescent="0.25">
      <c r="X389" s="149"/>
      <c r="Y389" s="149"/>
    </row>
    <row r="390" spans="24:25" x14ac:dyDescent="0.25">
      <c r="X390" s="149"/>
      <c r="Y390" s="149"/>
    </row>
    <row r="391" spans="24:25" x14ac:dyDescent="0.25">
      <c r="X391" s="149"/>
      <c r="Y391" s="149"/>
    </row>
    <row r="392" spans="24:25" x14ac:dyDescent="0.25">
      <c r="X392" s="149"/>
      <c r="Y392" s="149"/>
    </row>
    <row r="393" spans="24:25" x14ac:dyDescent="0.25">
      <c r="X393" s="149"/>
      <c r="Y393" s="149"/>
    </row>
    <row r="394" spans="24:25" x14ac:dyDescent="0.25">
      <c r="X394" s="149"/>
      <c r="Y394" s="149"/>
    </row>
    <row r="395" spans="24:25" x14ac:dyDescent="0.25">
      <c r="X395" s="149"/>
      <c r="Y395" s="149"/>
    </row>
    <row r="396" spans="24:25" x14ac:dyDescent="0.25">
      <c r="X396" s="149"/>
      <c r="Y396" s="149"/>
    </row>
    <row r="397" spans="24:25" x14ac:dyDescent="0.25">
      <c r="X397" s="149"/>
      <c r="Y397" s="149"/>
    </row>
    <row r="398" spans="24:25" x14ac:dyDescent="0.25">
      <c r="X398" s="149"/>
      <c r="Y398" s="149"/>
    </row>
    <row r="399" spans="24:25" x14ac:dyDescent="0.25">
      <c r="X399" s="149"/>
      <c r="Y399" s="149"/>
    </row>
    <row r="400" spans="24:25" x14ac:dyDescent="0.25">
      <c r="X400" s="149"/>
      <c r="Y400" s="149"/>
    </row>
    <row r="401" spans="24:25" x14ac:dyDescent="0.25">
      <c r="X401" s="149"/>
      <c r="Y401" s="149"/>
    </row>
    <row r="402" spans="24:25" x14ac:dyDescent="0.25">
      <c r="X402" s="149"/>
      <c r="Y402" s="149"/>
    </row>
    <row r="403" spans="24:25" x14ac:dyDescent="0.25">
      <c r="X403" s="149"/>
      <c r="Y403" s="149"/>
    </row>
    <row r="404" spans="24:25" x14ac:dyDescent="0.25">
      <c r="X404" s="149"/>
      <c r="Y404" s="149"/>
    </row>
    <row r="405" spans="24:25" x14ac:dyDescent="0.25">
      <c r="X405" s="149"/>
      <c r="Y405" s="149"/>
    </row>
    <row r="406" spans="24:25" x14ac:dyDescent="0.25">
      <c r="X406" s="149"/>
      <c r="Y406" s="149"/>
    </row>
    <row r="407" spans="24:25" x14ac:dyDescent="0.25">
      <c r="X407" s="149"/>
      <c r="Y407" s="149"/>
    </row>
    <row r="408" spans="24:25" x14ac:dyDescent="0.25">
      <c r="X408" s="149"/>
      <c r="Y408" s="149"/>
    </row>
    <row r="409" spans="24:25" x14ac:dyDescent="0.25">
      <c r="X409" s="149"/>
      <c r="Y409" s="149"/>
    </row>
    <row r="410" spans="24:25" x14ac:dyDescent="0.25">
      <c r="X410" s="149"/>
      <c r="Y410" s="149"/>
    </row>
    <row r="411" spans="24:25" x14ac:dyDescent="0.25">
      <c r="X411" s="149"/>
      <c r="Y411" s="149"/>
    </row>
    <row r="412" spans="24:25" x14ac:dyDescent="0.25">
      <c r="X412" s="149"/>
      <c r="Y412" s="149"/>
    </row>
    <row r="413" spans="24:25" x14ac:dyDescent="0.25">
      <c r="X413" s="149"/>
      <c r="Y413" s="149"/>
    </row>
    <row r="414" spans="24:25" x14ac:dyDescent="0.25">
      <c r="X414" s="149"/>
      <c r="Y414" s="149"/>
    </row>
    <row r="415" spans="24:25" x14ac:dyDescent="0.25">
      <c r="X415" s="149"/>
      <c r="Y415" s="149"/>
    </row>
    <row r="416" spans="24:25" x14ac:dyDescent="0.25">
      <c r="X416" s="149"/>
      <c r="Y416" s="149"/>
    </row>
    <row r="417" spans="24:25" x14ac:dyDescent="0.25">
      <c r="X417" s="149"/>
      <c r="Y417" s="149"/>
    </row>
    <row r="418" spans="24:25" x14ac:dyDescent="0.25">
      <c r="X418" s="149"/>
      <c r="Y418" s="149"/>
    </row>
    <row r="419" spans="24:25" x14ac:dyDescent="0.25">
      <c r="X419" s="149"/>
      <c r="Y419" s="149"/>
    </row>
    <row r="420" spans="24:25" x14ac:dyDescent="0.25">
      <c r="X420" s="149"/>
      <c r="Y420" s="149"/>
    </row>
    <row r="421" spans="24:25" x14ac:dyDescent="0.25">
      <c r="X421" s="149"/>
      <c r="Y421" s="149"/>
    </row>
    <row r="422" spans="24:25" x14ac:dyDescent="0.25">
      <c r="X422" s="149"/>
      <c r="Y422" s="149"/>
    </row>
    <row r="423" spans="24:25" x14ac:dyDescent="0.25">
      <c r="X423" s="149"/>
      <c r="Y423" s="149"/>
    </row>
    <row r="424" spans="24:25" x14ac:dyDescent="0.25">
      <c r="X424" s="149"/>
      <c r="Y424" s="149"/>
    </row>
    <row r="425" spans="24:25" x14ac:dyDescent="0.25">
      <c r="X425" s="149"/>
      <c r="Y425" s="149"/>
    </row>
    <row r="426" spans="24:25" x14ac:dyDescent="0.25">
      <c r="X426" s="149"/>
      <c r="Y426" s="149"/>
    </row>
    <row r="427" spans="24:25" x14ac:dyDescent="0.25">
      <c r="X427" s="149"/>
      <c r="Y427" s="149"/>
    </row>
    <row r="428" spans="24:25" x14ac:dyDescent="0.25">
      <c r="X428" s="149"/>
      <c r="Y428" s="149"/>
    </row>
    <row r="429" spans="24:25" x14ac:dyDescent="0.25">
      <c r="X429" s="149"/>
      <c r="Y429" s="149"/>
    </row>
    <row r="430" spans="24:25" x14ac:dyDescent="0.25">
      <c r="X430" s="149"/>
      <c r="Y430" s="149"/>
    </row>
    <row r="431" spans="24:25" x14ac:dyDescent="0.25">
      <c r="X431" s="149"/>
      <c r="Y431" s="149"/>
    </row>
    <row r="432" spans="24:25" x14ac:dyDescent="0.25">
      <c r="X432" s="149"/>
      <c r="Y432" s="149"/>
    </row>
    <row r="433" spans="24:25" x14ac:dyDescent="0.25">
      <c r="X433" s="149"/>
      <c r="Y433" s="149"/>
    </row>
    <row r="434" spans="24:25" x14ac:dyDescent="0.25">
      <c r="X434" s="149"/>
      <c r="Y434" s="149"/>
    </row>
    <row r="435" spans="24:25" x14ac:dyDescent="0.25">
      <c r="X435" s="149"/>
      <c r="Y435" s="149"/>
    </row>
    <row r="436" spans="24:25" x14ac:dyDescent="0.25">
      <c r="X436" s="149"/>
      <c r="Y436" s="149"/>
    </row>
    <row r="437" spans="24:25" x14ac:dyDescent="0.25">
      <c r="X437" s="149"/>
      <c r="Y437" s="149"/>
    </row>
    <row r="438" spans="24:25" x14ac:dyDescent="0.25">
      <c r="X438" s="149"/>
      <c r="Y438" s="149"/>
    </row>
    <row r="439" spans="24:25" x14ac:dyDescent="0.25">
      <c r="X439" s="149"/>
      <c r="Y439" s="149"/>
    </row>
    <row r="440" spans="24:25" x14ac:dyDescent="0.25">
      <c r="X440" s="149"/>
      <c r="Y440" s="149"/>
    </row>
    <row r="441" spans="24:25" x14ac:dyDescent="0.25">
      <c r="X441" s="149"/>
      <c r="Y441" s="149"/>
    </row>
    <row r="442" spans="24:25" x14ac:dyDescent="0.25">
      <c r="X442" s="149"/>
      <c r="Y442" s="149"/>
    </row>
    <row r="443" spans="24:25" x14ac:dyDescent="0.25">
      <c r="X443" s="149"/>
      <c r="Y443" s="149"/>
    </row>
    <row r="444" spans="24:25" x14ac:dyDescent="0.25">
      <c r="X444" s="149"/>
      <c r="Y444" s="149"/>
    </row>
    <row r="445" spans="24:25" x14ac:dyDescent="0.25">
      <c r="X445" s="149"/>
      <c r="Y445" s="149"/>
    </row>
    <row r="446" spans="24:25" x14ac:dyDescent="0.25">
      <c r="X446" s="149"/>
      <c r="Y446" s="149"/>
    </row>
    <row r="447" spans="24:25" x14ac:dyDescent="0.25">
      <c r="X447" s="149"/>
      <c r="Y447" s="149"/>
    </row>
    <row r="448" spans="24:25" x14ac:dyDescent="0.25">
      <c r="X448" s="149"/>
      <c r="Y448" s="149"/>
    </row>
    <row r="449" spans="24:25" x14ac:dyDescent="0.25">
      <c r="X449" s="149"/>
      <c r="Y449" s="149"/>
    </row>
    <row r="450" spans="24:25" x14ac:dyDescent="0.25">
      <c r="X450" s="149"/>
      <c r="Y450" s="149"/>
    </row>
    <row r="451" spans="24:25" x14ac:dyDescent="0.25">
      <c r="X451" s="149"/>
      <c r="Y451" s="149"/>
    </row>
    <row r="452" spans="24:25" x14ac:dyDescent="0.25">
      <c r="X452" s="149"/>
      <c r="Y452" s="149"/>
    </row>
    <row r="453" spans="24:25" x14ac:dyDescent="0.25">
      <c r="X453" s="149"/>
      <c r="Y453" s="149"/>
    </row>
    <row r="454" spans="24:25" x14ac:dyDescent="0.25">
      <c r="X454" s="149"/>
      <c r="Y454" s="149"/>
    </row>
    <row r="455" spans="24:25" x14ac:dyDescent="0.25">
      <c r="X455" s="149"/>
      <c r="Y455" s="149"/>
    </row>
    <row r="456" spans="24:25" x14ac:dyDescent="0.25">
      <c r="X456" s="149"/>
      <c r="Y456" s="149"/>
    </row>
    <row r="457" spans="24:25" x14ac:dyDescent="0.25">
      <c r="X457" s="149"/>
      <c r="Y457" s="149"/>
    </row>
    <row r="458" spans="24:25" x14ac:dyDescent="0.25">
      <c r="X458" s="149"/>
      <c r="Y458" s="149"/>
    </row>
    <row r="459" spans="24:25" x14ac:dyDescent="0.25">
      <c r="X459" s="149"/>
      <c r="Y459" s="149"/>
    </row>
    <row r="460" spans="24:25" x14ac:dyDescent="0.25">
      <c r="X460" s="149"/>
      <c r="Y460" s="149"/>
    </row>
    <row r="461" spans="24:25" x14ac:dyDescent="0.25">
      <c r="X461" s="149"/>
      <c r="Y461" s="149"/>
    </row>
    <row r="462" spans="24:25" x14ac:dyDescent="0.25">
      <c r="X462" s="149"/>
      <c r="Y462" s="149"/>
    </row>
    <row r="463" spans="24:25" x14ac:dyDescent="0.25">
      <c r="X463" s="149"/>
      <c r="Y463" s="149"/>
    </row>
    <row r="464" spans="24:25" x14ac:dyDescent="0.25">
      <c r="X464" s="149"/>
      <c r="Y464" s="149"/>
    </row>
    <row r="465" spans="24:25" x14ac:dyDescent="0.25">
      <c r="X465" s="149"/>
      <c r="Y465" s="149"/>
    </row>
    <row r="466" spans="24:25" x14ac:dyDescent="0.25">
      <c r="X466" s="149"/>
      <c r="Y466" s="149"/>
    </row>
    <row r="467" spans="24:25" x14ac:dyDescent="0.25">
      <c r="X467" s="149"/>
      <c r="Y467" s="149"/>
    </row>
    <row r="468" spans="24:25" x14ac:dyDescent="0.25">
      <c r="X468" s="149"/>
      <c r="Y468" s="149"/>
    </row>
    <row r="469" spans="24:25" x14ac:dyDescent="0.25">
      <c r="X469" s="149"/>
      <c r="Y469" s="149"/>
    </row>
    <row r="470" spans="24:25" x14ac:dyDescent="0.25">
      <c r="X470" s="149"/>
      <c r="Y470" s="149"/>
    </row>
    <row r="471" spans="24:25" x14ac:dyDescent="0.25">
      <c r="X471" s="149"/>
      <c r="Y471" s="149"/>
    </row>
    <row r="472" spans="24:25" x14ac:dyDescent="0.25">
      <c r="X472" s="149"/>
      <c r="Y472" s="149"/>
    </row>
    <row r="473" spans="24:25" x14ac:dyDescent="0.25">
      <c r="X473" s="149"/>
      <c r="Y473" s="149"/>
    </row>
    <row r="474" spans="24:25" x14ac:dyDescent="0.25">
      <c r="X474" s="149"/>
      <c r="Y474" s="149"/>
    </row>
    <row r="475" spans="24:25" x14ac:dyDescent="0.25">
      <c r="X475" s="149"/>
      <c r="Y475" s="149"/>
    </row>
    <row r="476" spans="24:25" x14ac:dyDescent="0.25">
      <c r="X476" s="149"/>
      <c r="Y476" s="149"/>
    </row>
    <row r="477" spans="24:25" x14ac:dyDescent="0.25">
      <c r="X477" s="149"/>
      <c r="Y477" s="149"/>
    </row>
    <row r="478" spans="24:25" x14ac:dyDescent="0.25">
      <c r="X478" s="149"/>
      <c r="Y478" s="149"/>
    </row>
    <row r="479" spans="24:25" x14ac:dyDescent="0.25">
      <c r="X479" s="149"/>
      <c r="Y479" s="149"/>
    </row>
    <row r="480" spans="24:25" x14ac:dyDescent="0.25">
      <c r="X480" s="149"/>
      <c r="Y480" s="149"/>
    </row>
  </sheetData>
  <mergeCells count="130">
    <mergeCell ref="A18:A21"/>
    <mergeCell ref="A29:A32"/>
    <mergeCell ref="A34:B34"/>
    <mergeCell ref="A36:B37"/>
    <mergeCell ref="C36:D36"/>
    <mergeCell ref="E36:G36"/>
    <mergeCell ref="A6:J6"/>
    <mergeCell ref="A7:J7"/>
    <mergeCell ref="A10:B11"/>
    <mergeCell ref="C10:D10"/>
    <mergeCell ref="E10:G10"/>
    <mergeCell ref="H10:H11"/>
    <mergeCell ref="I10:I11"/>
    <mergeCell ref="J10:J11"/>
    <mergeCell ref="A45:B45"/>
    <mergeCell ref="A46:B46"/>
    <mergeCell ref="A47:B47"/>
    <mergeCell ref="A48:B48"/>
    <mergeCell ref="A49:B49"/>
    <mergeCell ref="A51:B52"/>
    <mergeCell ref="H36:H37"/>
    <mergeCell ref="I36:I37"/>
    <mergeCell ref="J36:J37"/>
    <mergeCell ref="A40:B40"/>
    <mergeCell ref="A41:B41"/>
    <mergeCell ref="A43:B43"/>
    <mergeCell ref="A55:B56"/>
    <mergeCell ref="C55:D55"/>
    <mergeCell ref="E55:G55"/>
    <mergeCell ref="H55:H56"/>
    <mergeCell ref="I55:I56"/>
    <mergeCell ref="J55:J56"/>
    <mergeCell ref="C51:D51"/>
    <mergeCell ref="E51:G51"/>
    <mergeCell ref="H51:H52"/>
    <mergeCell ref="I51:I52"/>
    <mergeCell ref="J51:J52"/>
    <mergeCell ref="A53:B53"/>
    <mergeCell ref="O88:O90"/>
    <mergeCell ref="P88:P90"/>
    <mergeCell ref="Q88:Q90"/>
    <mergeCell ref="E89:H89"/>
    <mergeCell ref="I89:L89"/>
    <mergeCell ref="A93:B93"/>
    <mergeCell ref="P65:P67"/>
    <mergeCell ref="Q65:Q67"/>
    <mergeCell ref="E66:H66"/>
    <mergeCell ref="I66:L66"/>
    <mergeCell ref="A85:B85"/>
    <mergeCell ref="A88:B90"/>
    <mergeCell ref="C88:D89"/>
    <mergeCell ref="E88:L88"/>
    <mergeCell ref="M88:M90"/>
    <mergeCell ref="N88:N90"/>
    <mergeCell ref="A65:B67"/>
    <mergeCell ref="C65:D66"/>
    <mergeCell ref="E65:L65"/>
    <mergeCell ref="M65:M67"/>
    <mergeCell ref="N65:N67"/>
    <mergeCell ref="O65:O67"/>
    <mergeCell ref="A103:D103"/>
    <mergeCell ref="A104:B104"/>
    <mergeCell ref="A105:B105"/>
    <mergeCell ref="A106:B106"/>
    <mergeCell ref="A107:A108"/>
    <mergeCell ref="A109:B109"/>
    <mergeCell ref="C109:D109"/>
    <mergeCell ref="A94:D94"/>
    <mergeCell ref="A95:B95"/>
    <mergeCell ref="A96:A97"/>
    <mergeCell ref="A98:A99"/>
    <mergeCell ref="A100:A101"/>
    <mergeCell ref="A102:B102"/>
    <mergeCell ref="J114:J115"/>
    <mergeCell ref="K114:K115"/>
    <mergeCell ref="A116:A118"/>
    <mergeCell ref="A121:B121"/>
    <mergeCell ref="A123:A125"/>
    <mergeCell ref="A110:B110"/>
    <mergeCell ref="A111:B111"/>
    <mergeCell ref="A112:B112"/>
    <mergeCell ref="A114:B115"/>
    <mergeCell ref="C114:E114"/>
    <mergeCell ref="F114:H114"/>
    <mergeCell ref="A126:A128"/>
    <mergeCell ref="A131:A133"/>
    <mergeCell ref="A135:A137"/>
    <mergeCell ref="A139:B139"/>
    <mergeCell ref="A147:F147"/>
    <mergeCell ref="C148:D149"/>
    <mergeCell ref="E148:F149"/>
    <mergeCell ref="A149:B149"/>
    <mergeCell ref="I114:I115"/>
    <mergeCell ref="A160:A161"/>
    <mergeCell ref="A162:B162"/>
    <mergeCell ref="A163:B163"/>
    <mergeCell ref="A165:B166"/>
    <mergeCell ref="C165:C166"/>
    <mergeCell ref="D165:I165"/>
    <mergeCell ref="A151:B151"/>
    <mergeCell ref="A152:B152"/>
    <mergeCell ref="A153:B153"/>
    <mergeCell ref="A155:B156"/>
    <mergeCell ref="C155:C156"/>
    <mergeCell ref="A157:B157"/>
    <mergeCell ref="L171:L172"/>
    <mergeCell ref="A173:B173"/>
    <mergeCell ref="A174:B174"/>
    <mergeCell ref="A175:B175"/>
    <mergeCell ref="A177:B177"/>
    <mergeCell ref="A178:A180"/>
    <mergeCell ref="J165:J166"/>
    <mergeCell ref="A167:B167"/>
    <mergeCell ref="A168:B168"/>
    <mergeCell ref="A169:B169"/>
    <mergeCell ref="A171:B172"/>
    <mergeCell ref="C171:C172"/>
    <mergeCell ref="D171:K171"/>
    <mergeCell ref="A200:B200"/>
    <mergeCell ref="A201:B201"/>
    <mergeCell ref="A202:B202"/>
    <mergeCell ref="A203:B203"/>
    <mergeCell ref="A205:B206"/>
    <mergeCell ref="C205:C206"/>
    <mergeCell ref="A182:B182"/>
    <mergeCell ref="A183:A189"/>
    <mergeCell ref="A190:A192"/>
    <mergeCell ref="A193:A195"/>
    <mergeCell ref="A196:A197"/>
    <mergeCell ref="A198:B19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topLeftCell="A193" workbookViewId="0">
      <selection activeCell="H204" sqref="H204"/>
    </sheetView>
  </sheetViews>
  <sheetFormatPr baseColWidth="10" defaultColWidth="10.28515625" defaultRowHeight="10.5" x14ac:dyDescent="0.15"/>
  <cols>
    <col min="1" max="1" width="18.140625" style="514" customWidth="1"/>
    <col min="2" max="2" width="43.42578125" style="514" customWidth="1"/>
    <col min="3" max="3" width="15.28515625" style="514" customWidth="1"/>
    <col min="4" max="4" width="15" style="514" customWidth="1"/>
    <col min="5" max="5" width="13" style="514" customWidth="1"/>
    <col min="6" max="6" width="12.42578125" style="514" customWidth="1"/>
    <col min="7" max="7" width="12.85546875" style="514" customWidth="1"/>
    <col min="8" max="8" width="13" style="514" customWidth="1"/>
    <col min="9" max="9" width="13.42578125" style="514" customWidth="1"/>
    <col min="10" max="10" width="13.85546875" style="514" customWidth="1"/>
    <col min="11" max="13" width="11.7109375" style="514" customWidth="1"/>
    <col min="14" max="14" width="11.85546875" style="514" customWidth="1"/>
    <col min="15" max="15" width="12.7109375" style="514" customWidth="1"/>
    <col min="16" max="16" width="11.85546875" style="514" customWidth="1"/>
    <col min="17" max="17" width="11.28515625" style="514" customWidth="1"/>
    <col min="18" max="22" width="20.85546875" style="514" customWidth="1"/>
    <col min="23" max="24" width="20.85546875" style="514" hidden="1" customWidth="1"/>
    <col min="25" max="25" width="20.28515625" style="514" hidden="1" customWidth="1"/>
    <col min="26" max="26" width="20.28515625" style="648" hidden="1" customWidth="1"/>
    <col min="27" max="27" width="20.28515625" style="514" hidden="1" customWidth="1"/>
    <col min="28" max="28" width="14.85546875" style="514" customWidth="1"/>
    <col min="29" max="256" width="10.28515625" style="514"/>
    <col min="257" max="257" width="18.140625" style="514" customWidth="1"/>
    <col min="258" max="258" width="43.42578125" style="514" customWidth="1"/>
    <col min="259" max="259" width="15.28515625" style="514" customWidth="1"/>
    <col min="260" max="260" width="15" style="514" customWidth="1"/>
    <col min="261" max="261" width="13" style="514" customWidth="1"/>
    <col min="262" max="262" width="12.42578125" style="514" customWidth="1"/>
    <col min="263" max="263" width="12.85546875" style="514" customWidth="1"/>
    <col min="264" max="264" width="13" style="514" customWidth="1"/>
    <col min="265" max="265" width="13.42578125" style="514" customWidth="1"/>
    <col min="266" max="266" width="13.85546875" style="514" customWidth="1"/>
    <col min="267" max="269" width="11.7109375" style="514" customWidth="1"/>
    <col min="270" max="270" width="11.85546875" style="514" customWidth="1"/>
    <col min="271" max="271" width="12.7109375" style="514" customWidth="1"/>
    <col min="272" max="272" width="11.85546875" style="514" customWidth="1"/>
    <col min="273" max="273" width="11.28515625" style="514" customWidth="1"/>
    <col min="274" max="278" width="20.85546875" style="514" customWidth="1"/>
    <col min="279" max="283" width="0" style="514" hidden="1" customWidth="1"/>
    <col min="284" max="284" width="14.85546875" style="514" customWidth="1"/>
    <col min="285" max="512" width="10.28515625" style="514"/>
    <col min="513" max="513" width="18.140625" style="514" customWidth="1"/>
    <col min="514" max="514" width="43.42578125" style="514" customWidth="1"/>
    <col min="515" max="515" width="15.28515625" style="514" customWidth="1"/>
    <col min="516" max="516" width="15" style="514" customWidth="1"/>
    <col min="517" max="517" width="13" style="514" customWidth="1"/>
    <col min="518" max="518" width="12.42578125" style="514" customWidth="1"/>
    <col min="519" max="519" width="12.85546875" style="514" customWidth="1"/>
    <col min="520" max="520" width="13" style="514" customWidth="1"/>
    <col min="521" max="521" width="13.42578125" style="514" customWidth="1"/>
    <col min="522" max="522" width="13.85546875" style="514" customWidth="1"/>
    <col min="523" max="525" width="11.7109375" style="514" customWidth="1"/>
    <col min="526" max="526" width="11.85546875" style="514" customWidth="1"/>
    <col min="527" max="527" width="12.7109375" style="514" customWidth="1"/>
    <col min="528" max="528" width="11.85546875" style="514" customWidth="1"/>
    <col min="529" max="529" width="11.28515625" style="514" customWidth="1"/>
    <col min="530" max="534" width="20.85546875" style="514" customWidth="1"/>
    <col min="535" max="539" width="0" style="514" hidden="1" customWidth="1"/>
    <col min="540" max="540" width="14.85546875" style="514" customWidth="1"/>
    <col min="541" max="768" width="10.28515625" style="514"/>
    <col min="769" max="769" width="18.140625" style="514" customWidth="1"/>
    <col min="770" max="770" width="43.42578125" style="514" customWidth="1"/>
    <col min="771" max="771" width="15.28515625" style="514" customWidth="1"/>
    <col min="772" max="772" width="15" style="514" customWidth="1"/>
    <col min="773" max="773" width="13" style="514" customWidth="1"/>
    <col min="774" max="774" width="12.42578125" style="514" customWidth="1"/>
    <col min="775" max="775" width="12.85546875" style="514" customWidth="1"/>
    <col min="776" max="776" width="13" style="514" customWidth="1"/>
    <col min="777" max="777" width="13.42578125" style="514" customWidth="1"/>
    <col min="778" max="778" width="13.85546875" style="514" customWidth="1"/>
    <col min="779" max="781" width="11.7109375" style="514" customWidth="1"/>
    <col min="782" max="782" width="11.85546875" style="514" customWidth="1"/>
    <col min="783" max="783" width="12.7109375" style="514" customWidth="1"/>
    <col min="784" max="784" width="11.85546875" style="514" customWidth="1"/>
    <col min="785" max="785" width="11.28515625" style="514" customWidth="1"/>
    <col min="786" max="790" width="20.85546875" style="514" customWidth="1"/>
    <col min="791" max="795" width="0" style="514" hidden="1" customWidth="1"/>
    <col min="796" max="796" width="14.85546875" style="514" customWidth="1"/>
    <col min="797" max="1024" width="10.28515625" style="514"/>
    <col min="1025" max="1025" width="18.140625" style="514" customWidth="1"/>
    <col min="1026" max="1026" width="43.42578125" style="514" customWidth="1"/>
    <col min="1027" max="1027" width="15.28515625" style="514" customWidth="1"/>
    <col min="1028" max="1028" width="15" style="514" customWidth="1"/>
    <col min="1029" max="1029" width="13" style="514" customWidth="1"/>
    <col min="1030" max="1030" width="12.42578125" style="514" customWidth="1"/>
    <col min="1031" max="1031" width="12.85546875" style="514" customWidth="1"/>
    <col min="1032" max="1032" width="13" style="514" customWidth="1"/>
    <col min="1033" max="1033" width="13.42578125" style="514" customWidth="1"/>
    <col min="1034" max="1034" width="13.85546875" style="514" customWidth="1"/>
    <col min="1035" max="1037" width="11.7109375" style="514" customWidth="1"/>
    <col min="1038" max="1038" width="11.85546875" style="514" customWidth="1"/>
    <col min="1039" max="1039" width="12.7109375" style="514" customWidth="1"/>
    <col min="1040" max="1040" width="11.85546875" style="514" customWidth="1"/>
    <col min="1041" max="1041" width="11.28515625" style="514" customWidth="1"/>
    <col min="1042" max="1046" width="20.85546875" style="514" customWidth="1"/>
    <col min="1047" max="1051" width="0" style="514" hidden="1" customWidth="1"/>
    <col min="1052" max="1052" width="14.85546875" style="514" customWidth="1"/>
    <col min="1053" max="1280" width="10.28515625" style="514"/>
    <col min="1281" max="1281" width="18.140625" style="514" customWidth="1"/>
    <col min="1282" max="1282" width="43.42578125" style="514" customWidth="1"/>
    <col min="1283" max="1283" width="15.28515625" style="514" customWidth="1"/>
    <col min="1284" max="1284" width="15" style="514" customWidth="1"/>
    <col min="1285" max="1285" width="13" style="514" customWidth="1"/>
    <col min="1286" max="1286" width="12.42578125" style="514" customWidth="1"/>
    <col min="1287" max="1287" width="12.85546875" style="514" customWidth="1"/>
    <col min="1288" max="1288" width="13" style="514" customWidth="1"/>
    <col min="1289" max="1289" width="13.42578125" style="514" customWidth="1"/>
    <col min="1290" max="1290" width="13.85546875" style="514" customWidth="1"/>
    <col min="1291" max="1293" width="11.7109375" style="514" customWidth="1"/>
    <col min="1294" max="1294" width="11.85546875" style="514" customWidth="1"/>
    <col min="1295" max="1295" width="12.7109375" style="514" customWidth="1"/>
    <col min="1296" max="1296" width="11.85546875" style="514" customWidth="1"/>
    <col min="1297" max="1297" width="11.28515625" style="514" customWidth="1"/>
    <col min="1298" max="1302" width="20.85546875" style="514" customWidth="1"/>
    <col min="1303" max="1307" width="0" style="514" hidden="1" customWidth="1"/>
    <col min="1308" max="1308" width="14.85546875" style="514" customWidth="1"/>
    <col min="1309" max="1536" width="10.28515625" style="514"/>
    <col min="1537" max="1537" width="18.140625" style="514" customWidth="1"/>
    <col min="1538" max="1538" width="43.42578125" style="514" customWidth="1"/>
    <col min="1539" max="1539" width="15.28515625" style="514" customWidth="1"/>
    <col min="1540" max="1540" width="15" style="514" customWidth="1"/>
    <col min="1541" max="1541" width="13" style="514" customWidth="1"/>
    <col min="1542" max="1542" width="12.42578125" style="514" customWidth="1"/>
    <col min="1543" max="1543" width="12.85546875" style="514" customWidth="1"/>
    <col min="1544" max="1544" width="13" style="514" customWidth="1"/>
    <col min="1545" max="1545" width="13.42578125" style="514" customWidth="1"/>
    <col min="1546" max="1546" width="13.85546875" style="514" customWidth="1"/>
    <col min="1547" max="1549" width="11.7109375" style="514" customWidth="1"/>
    <col min="1550" max="1550" width="11.85546875" style="514" customWidth="1"/>
    <col min="1551" max="1551" width="12.7109375" style="514" customWidth="1"/>
    <col min="1552" max="1552" width="11.85546875" style="514" customWidth="1"/>
    <col min="1553" max="1553" width="11.28515625" style="514" customWidth="1"/>
    <col min="1554" max="1558" width="20.85546875" style="514" customWidth="1"/>
    <col min="1559" max="1563" width="0" style="514" hidden="1" customWidth="1"/>
    <col min="1564" max="1564" width="14.85546875" style="514" customWidth="1"/>
    <col min="1565" max="1792" width="10.28515625" style="514"/>
    <col min="1793" max="1793" width="18.140625" style="514" customWidth="1"/>
    <col min="1794" max="1794" width="43.42578125" style="514" customWidth="1"/>
    <col min="1795" max="1795" width="15.28515625" style="514" customWidth="1"/>
    <col min="1796" max="1796" width="15" style="514" customWidth="1"/>
    <col min="1797" max="1797" width="13" style="514" customWidth="1"/>
    <col min="1798" max="1798" width="12.42578125" style="514" customWidth="1"/>
    <col min="1799" max="1799" width="12.85546875" style="514" customWidth="1"/>
    <col min="1800" max="1800" width="13" style="514" customWidth="1"/>
    <col min="1801" max="1801" width="13.42578125" style="514" customWidth="1"/>
    <col min="1802" max="1802" width="13.85546875" style="514" customWidth="1"/>
    <col min="1803" max="1805" width="11.7109375" style="514" customWidth="1"/>
    <col min="1806" max="1806" width="11.85546875" style="514" customWidth="1"/>
    <col min="1807" max="1807" width="12.7109375" style="514" customWidth="1"/>
    <col min="1808" max="1808" width="11.85546875" style="514" customWidth="1"/>
    <col min="1809" max="1809" width="11.28515625" style="514" customWidth="1"/>
    <col min="1810" max="1814" width="20.85546875" style="514" customWidth="1"/>
    <col min="1815" max="1819" width="0" style="514" hidden="1" customWidth="1"/>
    <col min="1820" max="1820" width="14.85546875" style="514" customWidth="1"/>
    <col min="1821" max="2048" width="10.28515625" style="514"/>
    <col min="2049" max="2049" width="18.140625" style="514" customWidth="1"/>
    <col min="2050" max="2050" width="43.42578125" style="514" customWidth="1"/>
    <col min="2051" max="2051" width="15.28515625" style="514" customWidth="1"/>
    <col min="2052" max="2052" width="15" style="514" customWidth="1"/>
    <col min="2053" max="2053" width="13" style="514" customWidth="1"/>
    <col min="2054" max="2054" width="12.42578125" style="514" customWidth="1"/>
    <col min="2055" max="2055" width="12.85546875" style="514" customWidth="1"/>
    <col min="2056" max="2056" width="13" style="514" customWidth="1"/>
    <col min="2057" max="2057" width="13.42578125" style="514" customWidth="1"/>
    <col min="2058" max="2058" width="13.85546875" style="514" customWidth="1"/>
    <col min="2059" max="2061" width="11.7109375" style="514" customWidth="1"/>
    <col min="2062" max="2062" width="11.85546875" style="514" customWidth="1"/>
    <col min="2063" max="2063" width="12.7109375" style="514" customWidth="1"/>
    <col min="2064" max="2064" width="11.85546875" style="514" customWidth="1"/>
    <col min="2065" max="2065" width="11.28515625" style="514" customWidth="1"/>
    <col min="2066" max="2070" width="20.85546875" style="514" customWidth="1"/>
    <col min="2071" max="2075" width="0" style="514" hidden="1" customWidth="1"/>
    <col min="2076" max="2076" width="14.85546875" style="514" customWidth="1"/>
    <col min="2077" max="2304" width="10.28515625" style="514"/>
    <col min="2305" max="2305" width="18.140625" style="514" customWidth="1"/>
    <col min="2306" max="2306" width="43.42578125" style="514" customWidth="1"/>
    <col min="2307" max="2307" width="15.28515625" style="514" customWidth="1"/>
    <col min="2308" max="2308" width="15" style="514" customWidth="1"/>
    <col min="2309" max="2309" width="13" style="514" customWidth="1"/>
    <col min="2310" max="2310" width="12.42578125" style="514" customWidth="1"/>
    <col min="2311" max="2311" width="12.85546875" style="514" customWidth="1"/>
    <col min="2312" max="2312" width="13" style="514" customWidth="1"/>
    <col min="2313" max="2313" width="13.42578125" style="514" customWidth="1"/>
    <col min="2314" max="2314" width="13.85546875" style="514" customWidth="1"/>
    <col min="2315" max="2317" width="11.7109375" style="514" customWidth="1"/>
    <col min="2318" max="2318" width="11.85546875" style="514" customWidth="1"/>
    <col min="2319" max="2319" width="12.7109375" style="514" customWidth="1"/>
    <col min="2320" max="2320" width="11.85546875" style="514" customWidth="1"/>
    <col min="2321" max="2321" width="11.28515625" style="514" customWidth="1"/>
    <col min="2322" max="2326" width="20.85546875" style="514" customWidth="1"/>
    <col min="2327" max="2331" width="0" style="514" hidden="1" customWidth="1"/>
    <col min="2332" max="2332" width="14.85546875" style="514" customWidth="1"/>
    <col min="2333" max="2560" width="10.28515625" style="514"/>
    <col min="2561" max="2561" width="18.140625" style="514" customWidth="1"/>
    <col min="2562" max="2562" width="43.42578125" style="514" customWidth="1"/>
    <col min="2563" max="2563" width="15.28515625" style="514" customWidth="1"/>
    <col min="2564" max="2564" width="15" style="514" customWidth="1"/>
    <col min="2565" max="2565" width="13" style="514" customWidth="1"/>
    <col min="2566" max="2566" width="12.42578125" style="514" customWidth="1"/>
    <col min="2567" max="2567" width="12.85546875" style="514" customWidth="1"/>
    <col min="2568" max="2568" width="13" style="514" customWidth="1"/>
    <col min="2569" max="2569" width="13.42578125" style="514" customWidth="1"/>
    <col min="2570" max="2570" width="13.85546875" style="514" customWidth="1"/>
    <col min="2571" max="2573" width="11.7109375" style="514" customWidth="1"/>
    <col min="2574" max="2574" width="11.85546875" style="514" customWidth="1"/>
    <col min="2575" max="2575" width="12.7109375" style="514" customWidth="1"/>
    <col min="2576" max="2576" width="11.85546875" style="514" customWidth="1"/>
    <col min="2577" max="2577" width="11.28515625" style="514" customWidth="1"/>
    <col min="2578" max="2582" width="20.85546875" style="514" customWidth="1"/>
    <col min="2583" max="2587" width="0" style="514" hidden="1" customWidth="1"/>
    <col min="2588" max="2588" width="14.85546875" style="514" customWidth="1"/>
    <col min="2589" max="2816" width="10.28515625" style="514"/>
    <col min="2817" max="2817" width="18.140625" style="514" customWidth="1"/>
    <col min="2818" max="2818" width="43.42578125" style="514" customWidth="1"/>
    <col min="2819" max="2819" width="15.28515625" style="514" customWidth="1"/>
    <col min="2820" max="2820" width="15" style="514" customWidth="1"/>
    <col min="2821" max="2821" width="13" style="514" customWidth="1"/>
    <col min="2822" max="2822" width="12.42578125" style="514" customWidth="1"/>
    <col min="2823" max="2823" width="12.85546875" style="514" customWidth="1"/>
    <col min="2824" max="2824" width="13" style="514" customWidth="1"/>
    <col min="2825" max="2825" width="13.42578125" style="514" customWidth="1"/>
    <col min="2826" max="2826" width="13.85546875" style="514" customWidth="1"/>
    <col min="2827" max="2829" width="11.7109375" style="514" customWidth="1"/>
    <col min="2830" max="2830" width="11.85546875" style="514" customWidth="1"/>
    <col min="2831" max="2831" width="12.7109375" style="514" customWidth="1"/>
    <col min="2832" max="2832" width="11.85546875" style="514" customWidth="1"/>
    <col min="2833" max="2833" width="11.28515625" style="514" customWidth="1"/>
    <col min="2834" max="2838" width="20.85546875" style="514" customWidth="1"/>
    <col min="2839" max="2843" width="0" style="514" hidden="1" customWidth="1"/>
    <col min="2844" max="2844" width="14.85546875" style="514" customWidth="1"/>
    <col min="2845" max="3072" width="10.28515625" style="514"/>
    <col min="3073" max="3073" width="18.140625" style="514" customWidth="1"/>
    <col min="3074" max="3074" width="43.42578125" style="514" customWidth="1"/>
    <col min="3075" max="3075" width="15.28515625" style="514" customWidth="1"/>
    <col min="3076" max="3076" width="15" style="514" customWidth="1"/>
    <col min="3077" max="3077" width="13" style="514" customWidth="1"/>
    <col min="3078" max="3078" width="12.42578125" style="514" customWidth="1"/>
    <col min="3079" max="3079" width="12.85546875" style="514" customWidth="1"/>
    <col min="3080" max="3080" width="13" style="514" customWidth="1"/>
    <col min="3081" max="3081" width="13.42578125" style="514" customWidth="1"/>
    <col min="3082" max="3082" width="13.85546875" style="514" customWidth="1"/>
    <col min="3083" max="3085" width="11.7109375" style="514" customWidth="1"/>
    <col min="3086" max="3086" width="11.85546875" style="514" customWidth="1"/>
    <col min="3087" max="3087" width="12.7109375" style="514" customWidth="1"/>
    <col min="3088" max="3088" width="11.85546875" style="514" customWidth="1"/>
    <col min="3089" max="3089" width="11.28515625" style="514" customWidth="1"/>
    <col min="3090" max="3094" width="20.85546875" style="514" customWidth="1"/>
    <col min="3095" max="3099" width="0" style="514" hidden="1" customWidth="1"/>
    <col min="3100" max="3100" width="14.85546875" style="514" customWidth="1"/>
    <col min="3101" max="3328" width="10.28515625" style="514"/>
    <col min="3329" max="3329" width="18.140625" style="514" customWidth="1"/>
    <col min="3330" max="3330" width="43.42578125" style="514" customWidth="1"/>
    <col min="3331" max="3331" width="15.28515625" style="514" customWidth="1"/>
    <col min="3332" max="3332" width="15" style="514" customWidth="1"/>
    <col min="3333" max="3333" width="13" style="514" customWidth="1"/>
    <col min="3334" max="3334" width="12.42578125" style="514" customWidth="1"/>
    <col min="3335" max="3335" width="12.85546875" style="514" customWidth="1"/>
    <col min="3336" max="3336" width="13" style="514" customWidth="1"/>
    <col min="3337" max="3337" width="13.42578125" style="514" customWidth="1"/>
    <col min="3338" max="3338" width="13.85546875" style="514" customWidth="1"/>
    <col min="3339" max="3341" width="11.7109375" style="514" customWidth="1"/>
    <col min="3342" max="3342" width="11.85546875" style="514" customWidth="1"/>
    <col min="3343" max="3343" width="12.7109375" style="514" customWidth="1"/>
    <col min="3344" max="3344" width="11.85546875" style="514" customWidth="1"/>
    <col min="3345" max="3345" width="11.28515625" style="514" customWidth="1"/>
    <col min="3346" max="3350" width="20.85546875" style="514" customWidth="1"/>
    <col min="3351" max="3355" width="0" style="514" hidden="1" customWidth="1"/>
    <col min="3356" max="3356" width="14.85546875" style="514" customWidth="1"/>
    <col min="3357" max="3584" width="10.28515625" style="514"/>
    <col min="3585" max="3585" width="18.140625" style="514" customWidth="1"/>
    <col min="3586" max="3586" width="43.42578125" style="514" customWidth="1"/>
    <col min="3587" max="3587" width="15.28515625" style="514" customWidth="1"/>
    <col min="3588" max="3588" width="15" style="514" customWidth="1"/>
    <col min="3589" max="3589" width="13" style="514" customWidth="1"/>
    <col min="3590" max="3590" width="12.42578125" style="514" customWidth="1"/>
    <col min="3591" max="3591" width="12.85546875" style="514" customWidth="1"/>
    <col min="3592" max="3592" width="13" style="514" customWidth="1"/>
    <col min="3593" max="3593" width="13.42578125" style="514" customWidth="1"/>
    <col min="3594" max="3594" width="13.85546875" style="514" customWidth="1"/>
    <col min="3595" max="3597" width="11.7109375" style="514" customWidth="1"/>
    <col min="3598" max="3598" width="11.85546875" style="514" customWidth="1"/>
    <col min="3599" max="3599" width="12.7109375" style="514" customWidth="1"/>
    <col min="3600" max="3600" width="11.85546875" style="514" customWidth="1"/>
    <col min="3601" max="3601" width="11.28515625" style="514" customWidth="1"/>
    <col min="3602" max="3606" width="20.85546875" style="514" customWidth="1"/>
    <col min="3607" max="3611" width="0" style="514" hidden="1" customWidth="1"/>
    <col min="3612" max="3612" width="14.85546875" style="514" customWidth="1"/>
    <col min="3613" max="3840" width="10.28515625" style="514"/>
    <col min="3841" max="3841" width="18.140625" style="514" customWidth="1"/>
    <col min="3842" max="3842" width="43.42578125" style="514" customWidth="1"/>
    <col min="3843" max="3843" width="15.28515625" style="514" customWidth="1"/>
    <col min="3844" max="3844" width="15" style="514" customWidth="1"/>
    <col min="3845" max="3845" width="13" style="514" customWidth="1"/>
    <col min="3846" max="3846" width="12.42578125" style="514" customWidth="1"/>
    <col min="3847" max="3847" width="12.85546875" style="514" customWidth="1"/>
    <col min="3848" max="3848" width="13" style="514" customWidth="1"/>
    <col min="3849" max="3849" width="13.42578125" style="514" customWidth="1"/>
    <col min="3850" max="3850" width="13.85546875" style="514" customWidth="1"/>
    <col min="3851" max="3853" width="11.7109375" style="514" customWidth="1"/>
    <col min="3854" max="3854" width="11.85546875" style="514" customWidth="1"/>
    <col min="3855" max="3855" width="12.7109375" style="514" customWidth="1"/>
    <col min="3856" max="3856" width="11.85546875" style="514" customWidth="1"/>
    <col min="3857" max="3857" width="11.28515625" style="514" customWidth="1"/>
    <col min="3858" max="3862" width="20.85546875" style="514" customWidth="1"/>
    <col min="3863" max="3867" width="0" style="514" hidden="1" customWidth="1"/>
    <col min="3868" max="3868" width="14.85546875" style="514" customWidth="1"/>
    <col min="3869" max="4096" width="10.28515625" style="514"/>
    <col min="4097" max="4097" width="18.140625" style="514" customWidth="1"/>
    <col min="4098" max="4098" width="43.42578125" style="514" customWidth="1"/>
    <col min="4099" max="4099" width="15.28515625" style="514" customWidth="1"/>
    <col min="4100" max="4100" width="15" style="514" customWidth="1"/>
    <col min="4101" max="4101" width="13" style="514" customWidth="1"/>
    <col min="4102" max="4102" width="12.42578125" style="514" customWidth="1"/>
    <col min="4103" max="4103" width="12.85546875" style="514" customWidth="1"/>
    <col min="4104" max="4104" width="13" style="514" customWidth="1"/>
    <col min="4105" max="4105" width="13.42578125" style="514" customWidth="1"/>
    <col min="4106" max="4106" width="13.85546875" style="514" customWidth="1"/>
    <col min="4107" max="4109" width="11.7109375" style="514" customWidth="1"/>
    <col min="4110" max="4110" width="11.85546875" style="514" customWidth="1"/>
    <col min="4111" max="4111" width="12.7109375" style="514" customWidth="1"/>
    <col min="4112" max="4112" width="11.85546875" style="514" customWidth="1"/>
    <col min="4113" max="4113" width="11.28515625" style="514" customWidth="1"/>
    <col min="4114" max="4118" width="20.85546875" style="514" customWidth="1"/>
    <col min="4119" max="4123" width="0" style="514" hidden="1" customWidth="1"/>
    <col min="4124" max="4124" width="14.85546875" style="514" customWidth="1"/>
    <col min="4125" max="4352" width="10.28515625" style="514"/>
    <col min="4353" max="4353" width="18.140625" style="514" customWidth="1"/>
    <col min="4354" max="4354" width="43.42578125" style="514" customWidth="1"/>
    <col min="4355" max="4355" width="15.28515625" style="514" customWidth="1"/>
    <col min="4356" max="4356" width="15" style="514" customWidth="1"/>
    <col min="4357" max="4357" width="13" style="514" customWidth="1"/>
    <col min="4358" max="4358" width="12.42578125" style="514" customWidth="1"/>
    <col min="4359" max="4359" width="12.85546875" style="514" customWidth="1"/>
    <col min="4360" max="4360" width="13" style="514" customWidth="1"/>
    <col min="4361" max="4361" width="13.42578125" style="514" customWidth="1"/>
    <col min="4362" max="4362" width="13.85546875" style="514" customWidth="1"/>
    <col min="4363" max="4365" width="11.7109375" style="514" customWidth="1"/>
    <col min="4366" max="4366" width="11.85546875" style="514" customWidth="1"/>
    <col min="4367" max="4367" width="12.7109375" style="514" customWidth="1"/>
    <col min="4368" max="4368" width="11.85546875" style="514" customWidth="1"/>
    <col min="4369" max="4369" width="11.28515625" style="514" customWidth="1"/>
    <col min="4370" max="4374" width="20.85546875" style="514" customWidth="1"/>
    <col min="4375" max="4379" width="0" style="514" hidden="1" customWidth="1"/>
    <col min="4380" max="4380" width="14.85546875" style="514" customWidth="1"/>
    <col min="4381" max="4608" width="10.28515625" style="514"/>
    <col min="4609" max="4609" width="18.140625" style="514" customWidth="1"/>
    <col min="4610" max="4610" width="43.42578125" style="514" customWidth="1"/>
    <col min="4611" max="4611" width="15.28515625" style="514" customWidth="1"/>
    <col min="4612" max="4612" width="15" style="514" customWidth="1"/>
    <col min="4613" max="4613" width="13" style="514" customWidth="1"/>
    <col min="4614" max="4614" width="12.42578125" style="514" customWidth="1"/>
    <col min="4615" max="4615" width="12.85546875" style="514" customWidth="1"/>
    <col min="4616" max="4616" width="13" style="514" customWidth="1"/>
    <col min="4617" max="4617" width="13.42578125" style="514" customWidth="1"/>
    <col min="4618" max="4618" width="13.85546875" style="514" customWidth="1"/>
    <col min="4619" max="4621" width="11.7109375" style="514" customWidth="1"/>
    <col min="4622" max="4622" width="11.85546875" style="514" customWidth="1"/>
    <col min="4623" max="4623" width="12.7109375" style="514" customWidth="1"/>
    <col min="4624" max="4624" width="11.85546875" style="514" customWidth="1"/>
    <col min="4625" max="4625" width="11.28515625" style="514" customWidth="1"/>
    <col min="4626" max="4630" width="20.85546875" style="514" customWidth="1"/>
    <col min="4631" max="4635" width="0" style="514" hidden="1" customWidth="1"/>
    <col min="4636" max="4636" width="14.85546875" style="514" customWidth="1"/>
    <col min="4637" max="4864" width="10.28515625" style="514"/>
    <col min="4865" max="4865" width="18.140625" style="514" customWidth="1"/>
    <col min="4866" max="4866" width="43.42578125" style="514" customWidth="1"/>
    <col min="4867" max="4867" width="15.28515625" style="514" customWidth="1"/>
    <col min="4868" max="4868" width="15" style="514" customWidth="1"/>
    <col min="4869" max="4869" width="13" style="514" customWidth="1"/>
    <col min="4870" max="4870" width="12.42578125" style="514" customWidth="1"/>
    <col min="4871" max="4871" width="12.85546875" style="514" customWidth="1"/>
    <col min="4872" max="4872" width="13" style="514" customWidth="1"/>
    <col min="4873" max="4873" width="13.42578125" style="514" customWidth="1"/>
    <col min="4874" max="4874" width="13.85546875" style="514" customWidth="1"/>
    <col min="4875" max="4877" width="11.7109375" style="514" customWidth="1"/>
    <col min="4878" max="4878" width="11.85546875" style="514" customWidth="1"/>
    <col min="4879" max="4879" width="12.7109375" style="514" customWidth="1"/>
    <col min="4880" max="4880" width="11.85546875" style="514" customWidth="1"/>
    <col min="4881" max="4881" width="11.28515625" style="514" customWidth="1"/>
    <col min="4882" max="4886" width="20.85546875" style="514" customWidth="1"/>
    <col min="4887" max="4891" width="0" style="514" hidden="1" customWidth="1"/>
    <col min="4892" max="4892" width="14.85546875" style="514" customWidth="1"/>
    <col min="4893" max="5120" width="10.28515625" style="514"/>
    <col min="5121" max="5121" width="18.140625" style="514" customWidth="1"/>
    <col min="5122" max="5122" width="43.42578125" style="514" customWidth="1"/>
    <col min="5123" max="5123" width="15.28515625" style="514" customWidth="1"/>
    <col min="5124" max="5124" width="15" style="514" customWidth="1"/>
    <col min="5125" max="5125" width="13" style="514" customWidth="1"/>
    <col min="5126" max="5126" width="12.42578125" style="514" customWidth="1"/>
    <col min="5127" max="5127" width="12.85546875" style="514" customWidth="1"/>
    <col min="5128" max="5128" width="13" style="514" customWidth="1"/>
    <col min="5129" max="5129" width="13.42578125" style="514" customWidth="1"/>
    <col min="5130" max="5130" width="13.85546875" style="514" customWidth="1"/>
    <col min="5131" max="5133" width="11.7109375" style="514" customWidth="1"/>
    <col min="5134" max="5134" width="11.85546875" style="514" customWidth="1"/>
    <col min="5135" max="5135" width="12.7109375" style="514" customWidth="1"/>
    <col min="5136" max="5136" width="11.85546875" style="514" customWidth="1"/>
    <col min="5137" max="5137" width="11.28515625" style="514" customWidth="1"/>
    <col min="5138" max="5142" width="20.85546875" style="514" customWidth="1"/>
    <col min="5143" max="5147" width="0" style="514" hidden="1" customWidth="1"/>
    <col min="5148" max="5148" width="14.85546875" style="514" customWidth="1"/>
    <col min="5149" max="5376" width="10.28515625" style="514"/>
    <col min="5377" max="5377" width="18.140625" style="514" customWidth="1"/>
    <col min="5378" max="5378" width="43.42578125" style="514" customWidth="1"/>
    <col min="5379" max="5379" width="15.28515625" style="514" customWidth="1"/>
    <col min="5380" max="5380" width="15" style="514" customWidth="1"/>
    <col min="5381" max="5381" width="13" style="514" customWidth="1"/>
    <col min="5382" max="5382" width="12.42578125" style="514" customWidth="1"/>
    <col min="5383" max="5383" width="12.85546875" style="514" customWidth="1"/>
    <col min="5384" max="5384" width="13" style="514" customWidth="1"/>
    <col min="5385" max="5385" width="13.42578125" style="514" customWidth="1"/>
    <col min="5386" max="5386" width="13.85546875" style="514" customWidth="1"/>
    <col min="5387" max="5389" width="11.7109375" style="514" customWidth="1"/>
    <col min="5390" max="5390" width="11.85546875" style="514" customWidth="1"/>
    <col min="5391" max="5391" width="12.7109375" style="514" customWidth="1"/>
    <col min="5392" max="5392" width="11.85546875" style="514" customWidth="1"/>
    <col min="5393" max="5393" width="11.28515625" style="514" customWidth="1"/>
    <col min="5394" max="5398" width="20.85546875" style="514" customWidth="1"/>
    <col min="5399" max="5403" width="0" style="514" hidden="1" customWidth="1"/>
    <col min="5404" max="5404" width="14.85546875" style="514" customWidth="1"/>
    <col min="5405" max="5632" width="10.28515625" style="514"/>
    <col min="5633" max="5633" width="18.140625" style="514" customWidth="1"/>
    <col min="5634" max="5634" width="43.42578125" style="514" customWidth="1"/>
    <col min="5635" max="5635" width="15.28515625" style="514" customWidth="1"/>
    <col min="5636" max="5636" width="15" style="514" customWidth="1"/>
    <col min="5637" max="5637" width="13" style="514" customWidth="1"/>
    <col min="5638" max="5638" width="12.42578125" style="514" customWidth="1"/>
    <col min="5639" max="5639" width="12.85546875" style="514" customWidth="1"/>
    <col min="5640" max="5640" width="13" style="514" customWidth="1"/>
    <col min="5641" max="5641" width="13.42578125" style="514" customWidth="1"/>
    <col min="5642" max="5642" width="13.85546875" style="514" customWidth="1"/>
    <col min="5643" max="5645" width="11.7109375" style="514" customWidth="1"/>
    <col min="5646" max="5646" width="11.85546875" style="514" customWidth="1"/>
    <col min="5647" max="5647" width="12.7109375" style="514" customWidth="1"/>
    <col min="5648" max="5648" width="11.85546875" style="514" customWidth="1"/>
    <col min="5649" max="5649" width="11.28515625" style="514" customWidth="1"/>
    <col min="5650" max="5654" width="20.85546875" style="514" customWidth="1"/>
    <col min="5655" max="5659" width="0" style="514" hidden="1" customWidth="1"/>
    <col min="5660" max="5660" width="14.85546875" style="514" customWidth="1"/>
    <col min="5661" max="5888" width="10.28515625" style="514"/>
    <col min="5889" max="5889" width="18.140625" style="514" customWidth="1"/>
    <col min="5890" max="5890" width="43.42578125" style="514" customWidth="1"/>
    <col min="5891" max="5891" width="15.28515625" style="514" customWidth="1"/>
    <col min="5892" max="5892" width="15" style="514" customWidth="1"/>
    <col min="5893" max="5893" width="13" style="514" customWidth="1"/>
    <col min="5894" max="5894" width="12.42578125" style="514" customWidth="1"/>
    <col min="5895" max="5895" width="12.85546875" style="514" customWidth="1"/>
    <col min="5896" max="5896" width="13" style="514" customWidth="1"/>
    <col min="5897" max="5897" width="13.42578125" style="514" customWidth="1"/>
    <col min="5898" max="5898" width="13.85546875" style="514" customWidth="1"/>
    <col min="5899" max="5901" width="11.7109375" style="514" customWidth="1"/>
    <col min="5902" max="5902" width="11.85546875" style="514" customWidth="1"/>
    <col min="5903" max="5903" width="12.7109375" style="514" customWidth="1"/>
    <col min="5904" max="5904" width="11.85546875" style="514" customWidth="1"/>
    <col min="5905" max="5905" width="11.28515625" style="514" customWidth="1"/>
    <col min="5906" max="5910" width="20.85546875" style="514" customWidth="1"/>
    <col min="5911" max="5915" width="0" style="514" hidden="1" customWidth="1"/>
    <col min="5916" max="5916" width="14.85546875" style="514" customWidth="1"/>
    <col min="5917" max="6144" width="10.28515625" style="514"/>
    <col min="6145" max="6145" width="18.140625" style="514" customWidth="1"/>
    <col min="6146" max="6146" width="43.42578125" style="514" customWidth="1"/>
    <col min="6147" max="6147" width="15.28515625" style="514" customWidth="1"/>
    <col min="6148" max="6148" width="15" style="514" customWidth="1"/>
    <col min="6149" max="6149" width="13" style="514" customWidth="1"/>
    <col min="6150" max="6150" width="12.42578125" style="514" customWidth="1"/>
    <col min="6151" max="6151" width="12.85546875" style="514" customWidth="1"/>
    <col min="6152" max="6152" width="13" style="514" customWidth="1"/>
    <col min="6153" max="6153" width="13.42578125" style="514" customWidth="1"/>
    <col min="6154" max="6154" width="13.85546875" style="514" customWidth="1"/>
    <col min="6155" max="6157" width="11.7109375" style="514" customWidth="1"/>
    <col min="6158" max="6158" width="11.85546875" style="514" customWidth="1"/>
    <col min="6159" max="6159" width="12.7109375" style="514" customWidth="1"/>
    <col min="6160" max="6160" width="11.85546875" style="514" customWidth="1"/>
    <col min="6161" max="6161" width="11.28515625" style="514" customWidth="1"/>
    <col min="6162" max="6166" width="20.85546875" style="514" customWidth="1"/>
    <col min="6167" max="6171" width="0" style="514" hidden="1" customWidth="1"/>
    <col min="6172" max="6172" width="14.85546875" style="514" customWidth="1"/>
    <col min="6173" max="6400" width="10.28515625" style="514"/>
    <col min="6401" max="6401" width="18.140625" style="514" customWidth="1"/>
    <col min="6402" max="6402" width="43.42578125" style="514" customWidth="1"/>
    <col min="6403" max="6403" width="15.28515625" style="514" customWidth="1"/>
    <col min="6404" max="6404" width="15" style="514" customWidth="1"/>
    <col min="6405" max="6405" width="13" style="514" customWidth="1"/>
    <col min="6406" max="6406" width="12.42578125" style="514" customWidth="1"/>
    <col min="6407" max="6407" width="12.85546875" style="514" customWidth="1"/>
    <col min="6408" max="6408" width="13" style="514" customWidth="1"/>
    <col min="6409" max="6409" width="13.42578125" style="514" customWidth="1"/>
    <col min="6410" max="6410" width="13.85546875" style="514" customWidth="1"/>
    <col min="6411" max="6413" width="11.7109375" style="514" customWidth="1"/>
    <col min="6414" max="6414" width="11.85546875" style="514" customWidth="1"/>
    <col min="6415" max="6415" width="12.7109375" style="514" customWidth="1"/>
    <col min="6416" max="6416" width="11.85546875" style="514" customWidth="1"/>
    <col min="6417" max="6417" width="11.28515625" style="514" customWidth="1"/>
    <col min="6418" max="6422" width="20.85546875" style="514" customWidth="1"/>
    <col min="6423" max="6427" width="0" style="514" hidden="1" customWidth="1"/>
    <col min="6428" max="6428" width="14.85546875" style="514" customWidth="1"/>
    <col min="6429" max="6656" width="10.28515625" style="514"/>
    <col min="6657" max="6657" width="18.140625" style="514" customWidth="1"/>
    <col min="6658" max="6658" width="43.42578125" style="514" customWidth="1"/>
    <col min="6659" max="6659" width="15.28515625" style="514" customWidth="1"/>
    <col min="6660" max="6660" width="15" style="514" customWidth="1"/>
    <col min="6661" max="6661" width="13" style="514" customWidth="1"/>
    <col min="6662" max="6662" width="12.42578125" style="514" customWidth="1"/>
    <col min="6663" max="6663" width="12.85546875" style="514" customWidth="1"/>
    <col min="6664" max="6664" width="13" style="514" customWidth="1"/>
    <col min="6665" max="6665" width="13.42578125" style="514" customWidth="1"/>
    <col min="6666" max="6666" width="13.85546875" style="514" customWidth="1"/>
    <col min="6667" max="6669" width="11.7109375" style="514" customWidth="1"/>
    <col min="6670" max="6670" width="11.85546875" style="514" customWidth="1"/>
    <col min="6671" max="6671" width="12.7109375" style="514" customWidth="1"/>
    <col min="6672" max="6672" width="11.85546875" style="514" customWidth="1"/>
    <col min="6673" max="6673" width="11.28515625" style="514" customWidth="1"/>
    <col min="6674" max="6678" width="20.85546875" style="514" customWidth="1"/>
    <col min="6679" max="6683" width="0" style="514" hidden="1" customWidth="1"/>
    <col min="6684" max="6684" width="14.85546875" style="514" customWidth="1"/>
    <col min="6685" max="6912" width="10.28515625" style="514"/>
    <col min="6913" max="6913" width="18.140625" style="514" customWidth="1"/>
    <col min="6914" max="6914" width="43.42578125" style="514" customWidth="1"/>
    <col min="6915" max="6915" width="15.28515625" style="514" customWidth="1"/>
    <col min="6916" max="6916" width="15" style="514" customWidth="1"/>
    <col min="6917" max="6917" width="13" style="514" customWidth="1"/>
    <col min="6918" max="6918" width="12.42578125" style="514" customWidth="1"/>
    <col min="6919" max="6919" width="12.85546875" style="514" customWidth="1"/>
    <col min="6920" max="6920" width="13" style="514" customWidth="1"/>
    <col min="6921" max="6921" width="13.42578125" style="514" customWidth="1"/>
    <col min="6922" max="6922" width="13.85546875" style="514" customWidth="1"/>
    <col min="6923" max="6925" width="11.7109375" style="514" customWidth="1"/>
    <col min="6926" max="6926" width="11.85546875" style="514" customWidth="1"/>
    <col min="6927" max="6927" width="12.7109375" style="514" customWidth="1"/>
    <col min="6928" max="6928" width="11.85546875" style="514" customWidth="1"/>
    <col min="6929" max="6929" width="11.28515625" style="514" customWidth="1"/>
    <col min="6930" max="6934" width="20.85546875" style="514" customWidth="1"/>
    <col min="6935" max="6939" width="0" style="514" hidden="1" customWidth="1"/>
    <col min="6940" max="6940" width="14.85546875" style="514" customWidth="1"/>
    <col min="6941" max="7168" width="10.28515625" style="514"/>
    <col min="7169" max="7169" width="18.140625" style="514" customWidth="1"/>
    <col min="7170" max="7170" width="43.42578125" style="514" customWidth="1"/>
    <col min="7171" max="7171" width="15.28515625" style="514" customWidth="1"/>
    <col min="7172" max="7172" width="15" style="514" customWidth="1"/>
    <col min="7173" max="7173" width="13" style="514" customWidth="1"/>
    <col min="7174" max="7174" width="12.42578125" style="514" customWidth="1"/>
    <col min="7175" max="7175" width="12.85546875" style="514" customWidth="1"/>
    <col min="7176" max="7176" width="13" style="514" customWidth="1"/>
    <col min="7177" max="7177" width="13.42578125" style="514" customWidth="1"/>
    <col min="7178" max="7178" width="13.85546875" style="514" customWidth="1"/>
    <col min="7179" max="7181" width="11.7109375" style="514" customWidth="1"/>
    <col min="7182" max="7182" width="11.85546875" style="514" customWidth="1"/>
    <col min="7183" max="7183" width="12.7109375" style="514" customWidth="1"/>
    <col min="7184" max="7184" width="11.85546875" style="514" customWidth="1"/>
    <col min="7185" max="7185" width="11.28515625" style="514" customWidth="1"/>
    <col min="7186" max="7190" width="20.85546875" style="514" customWidth="1"/>
    <col min="7191" max="7195" width="0" style="514" hidden="1" customWidth="1"/>
    <col min="7196" max="7196" width="14.85546875" style="514" customWidth="1"/>
    <col min="7197" max="7424" width="10.28515625" style="514"/>
    <col min="7425" max="7425" width="18.140625" style="514" customWidth="1"/>
    <col min="7426" max="7426" width="43.42578125" style="514" customWidth="1"/>
    <col min="7427" max="7427" width="15.28515625" style="514" customWidth="1"/>
    <col min="7428" max="7428" width="15" style="514" customWidth="1"/>
    <col min="7429" max="7429" width="13" style="514" customWidth="1"/>
    <col min="7430" max="7430" width="12.42578125" style="514" customWidth="1"/>
    <col min="7431" max="7431" width="12.85546875" style="514" customWidth="1"/>
    <col min="7432" max="7432" width="13" style="514" customWidth="1"/>
    <col min="7433" max="7433" width="13.42578125" style="514" customWidth="1"/>
    <col min="7434" max="7434" width="13.85546875" style="514" customWidth="1"/>
    <col min="7435" max="7437" width="11.7109375" style="514" customWidth="1"/>
    <col min="7438" max="7438" width="11.85546875" style="514" customWidth="1"/>
    <col min="7439" max="7439" width="12.7109375" style="514" customWidth="1"/>
    <col min="7440" max="7440" width="11.85546875" style="514" customWidth="1"/>
    <col min="7441" max="7441" width="11.28515625" style="514" customWidth="1"/>
    <col min="7442" max="7446" width="20.85546875" style="514" customWidth="1"/>
    <col min="7447" max="7451" width="0" style="514" hidden="1" customWidth="1"/>
    <col min="7452" max="7452" width="14.85546875" style="514" customWidth="1"/>
    <col min="7453" max="7680" width="10.28515625" style="514"/>
    <col min="7681" max="7681" width="18.140625" style="514" customWidth="1"/>
    <col min="7682" max="7682" width="43.42578125" style="514" customWidth="1"/>
    <col min="7683" max="7683" width="15.28515625" style="514" customWidth="1"/>
    <col min="7684" max="7684" width="15" style="514" customWidth="1"/>
    <col min="7685" max="7685" width="13" style="514" customWidth="1"/>
    <col min="7686" max="7686" width="12.42578125" style="514" customWidth="1"/>
    <col min="7687" max="7687" width="12.85546875" style="514" customWidth="1"/>
    <col min="7688" max="7688" width="13" style="514" customWidth="1"/>
    <col min="7689" max="7689" width="13.42578125" style="514" customWidth="1"/>
    <col min="7690" max="7690" width="13.85546875" style="514" customWidth="1"/>
    <col min="7691" max="7693" width="11.7109375" style="514" customWidth="1"/>
    <col min="7694" max="7694" width="11.85546875" style="514" customWidth="1"/>
    <col min="7695" max="7695" width="12.7109375" style="514" customWidth="1"/>
    <col min="7696" max="7696" width="11.85546875" style="514" customWidth="1"/>
    <col min="7697" max="7697" width="11.28515625" style="514" customWidth="1"/>
    <col min="7698" max="7702" width="20.85546875" style="514" customWidth="1"/>
    <col min="7703" max="7707" width="0" style="514" hidden="1" customWidth="1"/>
    <col min="7708" max="7708" width="14.85546875" style="514" customWidth="1"/>
    <col min="7709" max="7936" width="10.28515625" style="514"/>
    <col min="7937" max="7937" width="18.140625" style="514" customWidth="1"/>
    <col min="7938" max="7938" width="43.42578125" style="514" customWidth="1"/>
    <col min="7939" max="7939" width="15.28515625" style="514" customWidth="1"/>
    <col min="7940" max="7940" width="15" style="514" customWidth="1"/>
    <col min="7941" max="7941" width="13" style="514" customWidth="1"/>
    <col min="7942" max="7942" width="12.42578125" style="514" customWidth="1"/>
    <col min="7943" max="7943" width="12.85546875" style="514" customWidth="1"/>
    <col min="7944" max="7944" width="13" style="514" customWidth="1"/>
    <col min="7945" max="7945" width="13.42578125" style="514" customWidth="1"/>
    <col min="7946" max="7946" width="13.85546875" style="514" customWidth="1"/>
    <col min="7947" max="7949" width="11.7109375" style="514" customWidth="1"/>
    <col min="7950" max="7950" width="11.85546875" style="514" customWidth="1"/>
    <col min="7951" max="7951" width="12.7109375" style="514" customWidth="1"/>
    <col min="7952" max="7952" width="11.85546875" style="514" customWidth="1"/>
    <col min="7953" max="7953" width="11.28515625" style="514" customWidth="1"/>
    <col min="7954" max="7958" width="20.85546875" style="514" customWidth="1"/>
    <col min="7959" max="7963" width="0" style="514" hidden="1" customWidth="1"/>
    <col min="7964" max="7964" width="14.85546875" style="514" customWidth="1"/>
    <col min="7965" max="8192" width="10.28515625" style="514"/>
    <col min="8193" max="8193" width="18.140625" style="514" customWidth="1"/>
    <col min="8194" max="8194" width="43.42578125" style="514" customWidth="1"/>
    <col min="8195" max="8195" width="15.28515625" style="514" customWidth="1"/>
    <col min="8196" max="8196" width="15" style="514" customWidth="1"/>
    <col min="8197" max="8197" width="13" style="514" customWidth="1"/>
    <col min="8198" max="8198" width="12.42578125" style="514" customWidth="1"/>
    <col min="8199" max="8199" width="12.85546875" style="514" customWidth="1"/>
    <col min="8200" max="8200" width="13" style="514" customWidth="1"/>
    <col min="8201" max="8201" width="13.42578125" style="514" customWidth="1"/>
    <col min="8202" max="8202" width="13.85546875" style="514" customWidth="1"/>
    <col min="8203" max="8205" width="11.7109375" style="514" customWidth="1"/>
    <col min="8206" max="8206" width="11.85546875" style="514" customWidth="1"/>
    <col min="8207" max="8207" width="12.7109375" style="514" customWidth="1"/>
    <col min="8208" max="8208" width="11.85546875" style="514" customWidth="1"/>
    <col min="8209" max="8209" width="11.28515625" style="514" customWidth="1"/>
    <col min="8210" max="8214" width="20.85546875" style="514" customWidth="1"/>
    <col min="8215" max="8219" width="0" style="514" hidden="1" customWidth="1"/>
    <col min="8220" max="8220" width="14.85546875" style="514" customWidth="1"/>
    <col min="8221" max="8448" width="10.28515625" style="514"/>
    <col min="8449" max="8449" width="18.140625" style="514" customWidth="1"/>
    <col min="8450" max="8450" width="43.42578125" style="514" customWidth="1"/>
    <col min="8451" max="8451" width="15.28515625" style="514" customWidth="1"/>
    <col min="8452" max="8452" width="15" style="514" customWidth="1"/>
    <col min="8453" max="8453" width="13" style="514" customWidth="1"/>
    <col min="8454" max="8454" width="12.42578125" style="514" customWidth="1"/>
    <col min="8455" max="8455" width="12.85546875" style="514" customWidth="1"/>
    <col min="8456" max="8456" width="13" style="514" customWidth="1"/>
    <col min="8457" max="8457" width="13.42578125" style="514" customWidth="1"/>
    <col min="8458" max="8458" width="13.85546875" style="514" customWidth="1"/>
    <col min="8459" max="8461" width="11.7109375" style="514" customWidth="1"/>
    <col min="8462" max="8462" width="11.85546875" style="514" customWidth="1"/>
    <col min="8463" max="8463" width="12.7109375" style="514" customWidth="1"/>
    <col min="8464" max="8464" width="11.85546875" style="514" customWidth="1"/>
    <col min="8465" max="8465" width="11.28515625" style="514" customWidth="1"/>
    <col min="8466" max="8470" width="20.85546875" style="514" customWidth="1"/>
    <col min="8471" max="8475" width="0" style="514" hidden="1" customWidth="1"/>
    <col min="8476" max="8476" width="14.85546875" style="514" customWidth="1"/>
    <col min="8477" max="8704" width="10.28515625" style="514"/>
    <col min="8705" max="8705" width="18.140625" style="514" customWidth="1"/>
    <col min="8706" max="8706" width="43.42578125" style="514" customWidth="1"/>
    <col min="8707" max="8707" width="15.28515625" style="514" customWidth="1"/>
    <col min="8708" max="8708" width="15" style="514" customWidth="1"/>
    <col min="8709" max="8709" width="13" style="514" customWidth="1"/>
    <col min="8710" max="8710" width="12.42578125" style="514" customWidth="1"/>
    <col min="8711" max="8711" width="12.85546875" style="514" customWidth="1"/>
    <col min="8712" max="8712" width="13" style="514" customWidth="1"/>
    <col min="8713" max="8713" width="13.42578125" style="514" customWidth="1"/>
    <col min="8714" max="8714" width="13.85546875" style="514" customWidth="1"/>
    <col min="8715" max="8717" width="11.7109375" style="514" customWidth="1"/>
    <col min="8718" max="8718" width="11.85546875" style="514" customWidth="1"/>
    <col min="8719" max="8719" width="12.7109375" style="514" customWidth="1"/>
    <col min="8720" max="8720" width="11.85546875" style="514" customWidth="1"/>
    <col min="8721" max="8721" width="11.28515625" style="514" customWidth="1"/>
    <col min="8722" max="8726" width="20.85546875" style="514" customWidth="1"/>
    <col min="8727" max="8731" width="0" style="514" hidden="1" customWidth="1"/>
    <col min="8732" max="8732" width="14.85546875" style="514" customWidth="1"/>
    <col min="8733" max="8960" width="10.28515625" style="514"/>
    <col min="8961" max="8961" width="18.140625" style="514" customWidth="1"/>
    <col min="8962" max="8962" width="43.42578125" style="514" customWidth="1"/>
    <col min="8963" max="8963" width="15.28515625" style="514" customWidth="1"/>
    <col min="8964" max="8964" width="15" style="514" customWidth="1"/>
    <col min="8965" max="8965" width="13" style="514" customWidth="1"/>
    <col min="8966" max="8966" width="12.42578125" style="514" customWidth="1"/>
    <col min="8967" max="8967" width="12.85546875" style="514" customWidth="1"/>
    <col min="8968" max="8968" width="13" style="514" customWidth="1"/>
    <col min="8969" max="8969" width="13.42578125" style="514" customWidth="1"/>
    <col min="8970" max="8970" width="13.85546875" style="514" customWidth="1"/>
    <col min="8971" max="8973" width="11.7109375" style="514" customWidth="1"/>
    <col min="8974" max="8974" width="11.85546875" style="514" customWidth="1"/>
    <col min="8975" max="8975" width="12.7109375" style="514" customWidth="1"/>
    <col min="8976" max="8976" width="11.85546875" style="514" customWidth="1"/>
    <col min="8977" max="8977" width="11.28515625" style="514" customWidth="1"/>
    <col min="8978" max="8982" width="20.85546875" style="514" customWidth="1"/>
    <col min="8983" max="8987" width="0" style="514" hidden="1" customWidth="1"/>
    <col min="8988" max="8988" width="14.85546875" style="514" customWidth="1"/>
    <col min="8989" max="9216" width="10.28515625" style="514"/>
    <col min="9217" max="9217" width="18.140625" style="514" customWidth="1"/>
    <col min="9218" max="9218" width="43.42578125" style="514" customWidth="1"/>
    <col min="9219" max="9219" width="15.28515625" style="514" customWidth="1"/>
    <col min="9220" max="9220" width="15" style="514" customWidth="1"/>
    <col min="9221" max="9221" width="13" style="514" customWidth="1"/>
    <col min="9222" max="9222" width="12.42578125" style="514" customWidth="1"/>
    <col min="9223" max="9223" width="12.85546875" style="514" customWidth="1"/>
    <col min="9224" max="9224" width="13" style="514" customWidth="1"/>
    <col min="9225" max="9225" width="13.42578125" style="514" customWidth="1"/>
    <col min="9226" max="9226" width="13.85546875" style="514" customWidth="1"/>
    <col min="9227" max="9229" width="11.7109375" style="514" customWidth="1"/>
    <col min="9230" max="9230" width="11.85546875" style="514" customWidth="1"/>
    <col min="9231" max="9231" width="12.7109375" style="514" customWidth="1"/>
    <col min="9232" max="9232" width="11.85546875" style="514" customWidth="1"/>
    <col min="9233" max="9233" width="11.28515625" style="514" customWidth="1"/>
    <col min="9234" max="9238" width="20.85546875" style="514" customWidth="1"/>
    <col min="9239" max="9243" width="0" style="514" hidden="1" customWidth="1"/>
    <col min="9244" max="9244" width="14.85546875" style="514" customWidth="1"/>
    <col min="9245" max="9472" width="10.28515625" style="514"/>
    <col min="9473" max="9473" width="18.140625" style="514" customWidth="1"/>
    <col min="9474" max="9474" width="43.42578125" style="514" customWidth="1"/>
    <col min="9475" max="9475" width="15.28515625" style="514" customWidth="1"/>
    <col min="9476" max="9476" width="15" style="514" customWidth="1"/>
    <col min="9477" max="9477" width="13" style="514" customWidth="1"/>
    <col min="9478" max="9478" width="12.42578125" style="514" customWidth="1"/>
    <col min="9479" max="9479" width="12.85546875" style="514" customWidth="1"/>
    <col min="9480" max="9480" width="13" style="514" customWidth="1"/>
    <col min="9481" max="9481" width="13.42578125" style="514" customWidth="1"/>
    <col min="9482" max="9482" width="13.85546875" style="514" customWidth="1"/>
    <col min="9483" max="9485" width="11.7109375" style="514" customWidth="1"/>
    <col min="9486" max="9486" width="11.85546875" style="514" customWidth="1"/>
    <col min="9487" max="9487" width="12.7109375" style="514" customWidth="1"/>
    <col min="9488" max="9488" width="11.85546875" style="514" customWidth="1"/>
    <col min="9489" max="9489" width="11.28515625" style="514" customWidth="1"/>
    <col min="9490" max="9494" width="20.85546875" style="514" customWidth="1"/>
    <col min="9495" max="9499" width="0" style="514" hidden="1" customWidth="1"/>
    <col min="9500" max="9500" width="14.85546875" style="514" customWidth="1"/>
    <col min="9501" max="9728" width="10.28515625" style="514"/>
    <col min="9729" max="9729" width="18.140625" style="514" customWidth="1"/>
    <col min="9730" max="9730" width="43.42578125" style="514" customWidth="1"/>
    <col min="9731" max="9731" width="15.28515625" style="514" customWidth="1"/>
    <col min="9732" max="9732" width="15" style="514" customWidth="1"/>
    <col min="9733" max="9733" width="13" style="514" customWidth="1"/>
    <col min="9734" max="9734" width="12.42578125" style="514" customWidth="1"/>
    <col min="9735" max="9735" width="12.85546875" style="514" customWidth="1"/>
    <col min="9736" max="9736" width="13" style="514" customWidth="1"/>
    <col min="9737" max="9737" width="13.42578125" style="514" customWidth="1"/>
    <col min="9738" max="9738" width="13.85546875" style="514" customWidth="1"/>
    <col min="9739" max="9741" width="11.7109375" style="514" customWidth="1"/>
    <col min="9742" max="9742" width="11.85546875" style="514" customWidth="1"/>
    <col min="9743" max="9743" width="12.7109375" style="514" customWidth="1"/>
    <col min="9744" max="9744" width="11.85546875" style="514" customWidth="1"/>
    <col min="9745" max="9745" width="11.28515625" style="514" customWidth="1"/>
    <col min="9746" max="9750" width="20.85546875" style="514" customWidth="1"/>
    <col min="9751" max="9755" width="0" style="514" hidden="1" customWidth="1"/>
    <col min="9756" max="9756" width="14.85546875" style="514" customWidth="1"/>
    <col min="9757" max="9984" width="10.28515625" style="514"/>
    <col min="9985" max="9985" width="18.140625" style="514" customWidth="1"/>
    <col min="9986" max="9986" width="43.42578125" style="514" customWidth="1"/>
    <col min="9987" max="9987" width="15.28515625" style="514" customWidth="1"/>
    <col min="9988" max="9988" width="15" style="514" customWidth="1"/>
    <col min="9989" max="9989" width="13" style="514" customWidth="1"/>
    <col min="9990" max="9990" width="12.42578125" style="514" customWidth="1"/>
    <col min="9991" max="9991" width="12.85546875" style="514" customWidth="1"/>
    <col min="9992" max="9992" width="13" style="514" customWidth="1"/>
    <col min="9993" max="9993" width="13.42578125" style="514" customWidth="1"/>
    <col min="9994" max="9994" width="13.85546875" style="514" customWidth="1"/>
    <col min="9995" max="9997" width="11.7109375" style="514" customWidth="1"/>
    <col min="9998" max="9998" width="11.85546875" style="514" customWidth="1"/>
    <col min="9999" max="9999" width="12.7109375" style="514" customWidth="1"/>
    <col min="10000" max="10000" width="11.85546875" style="514" customWidth="1"/>
    <col min="10001" max="10001" width="11.28515625" style="514" customWidth="1"/>
    <col min="10002" max="10006" width="20.85546875" style="514" customWidth="1"/>
    <col min="10007" max="10011" width="0" style="514" hidden="1" customWidth="1"/>
    <col min="10012" max="10012" width="14.85546875" style="514" customWidth="1"/>
    <col min="10013" max="10240" width="10.28515625" style="514"/>
    <col min="10241" max="10241" width="18.140625" style="514" customWidth="1"/>
    <col min="10242" max="10242" width="43.42578125" style="514" customWidth="1"/>
    <col min="10243" max="10243" width="15.28515625" style="514" customWidth="1"/>
    <col min="10244" max="10244" width="15" style="514" customWidth="1"/>
    <col min="10245" max="10245" width="13" style="514" customWidth="1"/>
    <col min="10246" max="10246" width="12.42578125" style="514" customWidth="1"/>
    <col min="10247" max="10247" width="12.85546875" style="514" customWidth="1"/>
    <col min="10248" max="10248" width="13" style="514" customWidth="1"/>
    <col min="10249" max="10249" width="13.42578125" style="514" customWidth="1"/>
    <col min="10250" max="10250" width="13.85546875" style="514" customWidth="1"/>
    <col min="10251" max="10253" width="11.7109375" style="514" customWidth="1"/>
    <col min="10254" max="10254" width="11.85546875" style="514" customWidth="1"/>
    <col min="10255" max="10255" width="12.7109375" style="514" customWidth="1"/>
    <col min="10256" max="10256" width="11.85546875" style="514" customWidth="1"/>
    <col min="10257" max="10257" width="11.28515625" style="514" customWidth="1"/>
    <col min="10258" max="10262" width="20.85546875" style="514" customWidth="1"/>
    <col min="10263" max="10267" width="0" style="514" hidden="1" customWidth="1"/>
    <col min="10268" max="10268" width="14.85546875" style="514" customWidth="1"/>
    <col min="10269" max="10496" width="10.28515625" style="514"/>
    <col min="10497" max="10497" width="18.140625" style="514" customWidth="1"/>
    <col min="10498" max="10498" width="43.42578125" style="514" customWidth="1"/>
    <col min="10499" max="10499" width="15.28515625" style="514" customWidth="1"/>
    <col min="10500" max="10500" width="15" style="514" customWidth="1"/>
    <col min="10501" max="10501" width="13" style="514" customWidth="1"/>
    <col min="10502" max="10502" width="12.42578125" style="514" customWidth="1"/>
    <col min="10503" max="10503" width="12.85546875" style="514" customWidth="1"/>
    <col min="10504" max="10504" width="13" style="514" customWidth="1"/>
    <col min="10505" max="10505" width="13.42578125" style="514" customWidth="1"/>
    <col min="10506" max="10506" width="13.85546875" style="514" customWidth="1"/>
    <col min="10507" max="10509" width="11.7109375" style="514" customWidth="1"/>
    <col min="10510" max="10510" width="11.85546875" style="514" customWidth="1"/>
    <col min="10511" max="10511" width="12.7109375" style="514" customWidth="1"/>
    <col min="10512" max="10512" width="11.85546875" style="514" customWidth="1"/>
    <col min="10513" max="10513" width="11.28515625" style="514" customWidth="1"/>
    <col min="10514" max="10518" width="20.85546875" style="514" customWidth="1"/>
    <col min="10519" max="10523" width="0" style="514" hidden="1" customWidth="1"/>
    <col min="10524" max="10524" width="14.85546875" style="514" customWidth="1"/>
    <col min="10525" max="10752" width="10.28515625" style="514"/>
    <col min="10753" max="10753" width="18.140625" style="514" customWidth="1"/>
    <col min="10754" max="10754" width="43.42578125" style="514" customWidth="1"/>
    <col min="10755" max="10755" width="15.28515625" style="514" customWidth="1"/>
    <col min="10756" max="10756" width="15" style="514" customWidth="1"/>
    <col min="10757" max="10757" width="13" style="514" customWidth="1"/>
    <col min="10758" max="10758" width="12.42578125" style="514" customWidth="1"/>
    <col min="10759" max="10759" width="12.85546875" style="514" customWidth="1"/>
    <col min="10760" max="10760" width="13" style="514" customWidth="1"/>
    <col min="10761" max="10761" width="13.42578125" style="514" customWidth="1"/>
    <col min="10762" max="10762" width="13.85546875" style="514" customWidth="1"/>
    <col min="10763" max="10765" width="11.7109375" style="514" customWidth="1"/>
    <col min="10766" max="10766" width="11.85546875" style="514" customWidth="1"/>
    <col min="10767" max="10767" width="12.7109375" style="514" customWidth="1"/>
    <col min="10768" max="10768" width="11.85546875" style="514" customWidth="1"/>
    <col min="10769" max="10769" width="11.28515625" style="514" customWidth="1"/>
    <col min="10770" max="10774" width="20.85546875" style="514" customWidth="1"/>
    <col min="10775" max="10779" width="0" style="514" hidden="1" customWidth="1"/>
    <col min="10780" max="10780" width="14.85546875" style="514" customWidth="1"/>
    <col min="10781" max="11008" width="10.28515625" style="514"/>
    <col min="11009" max="11009" width="18.140625" style="514" customWidth="1"/>
    <col min="11010" max="11010" width="43.42578125" style="514" customWidth="1"/>
    <col min="11011" max="11011" width="15.28515625" style="514" customWidth="1"/>
    <col min="11012" max="11012" width="15" style="514" customWidth="1"/>
    <col min="11013" max="11013" width="13" style="514" customWidth="1"/>
    <col min="11014" max="11014" width="12.42578125" style="514" customWidth="1"/>
    <col min="11015" max="11015" width="12.85546875" style="514" customWidth="1"/>
    <col min="11016" max="11016" width="13" style="514" customWidth="1"/>
    <col min="11017" max="11017" width="13.42578125" style="514" customWidth="1"/>
    <col min="11018" max="11018" width="13.85546875" style="514" customWidth="1"/>
    <col min="11019" max="11021" width="11.7109375" style="514" customWidth="1"/>
    <col min="11022" max="11022" width="11.85546875" style="514" customWidth="1"/>
    <col min="11023" max="11023" width="12.7109375" style="514" customWidth="1"/>
    <col min="11024" max="11024" width="11.85546875" style="514" customWidth="1"/>
    <col min="11025" max="11025" width="11.28515625" style="514" customWidth="1"/>
    <col min="11026" max="11030" width="20.85546875" style="514" customWidth="1"/>
    <col min="11031" max="11035" width="0" style="514" hidden="1" customWidth="1"/>
    <col min="11036" max="11036" width="14.85546875" style="514" customWidth="1"/>
    <col min="11037" max="11264" width="10.28515625" style="514"/>
    <col min="11265" max="11265" width="18.140625" style="514" customWidth="1"/>
    <col min="11266" max="11266" width="43.42578125" style="514" customWidth="1"/>
    <col min="11267" max="11267" width="15.28515625" style="514" customWidth="1"/>
    <col min="11268" max="11268" width="15" style="514" customWidth="1"/>
    <col min="11269" max="11269" width="13" style="514" customWidth="1"/>
    <col min="11270" max="11270" width="12.42578125" style="514" customWidth="1"/>
    <col min="11271" max="11271" width="12.85546875" style="514" customWidth="1"/>
    <col min="11272" max="11272" width="13" style="514" customWidth="1"/>
    <col min="11273" max="11273" width="13.42578125" style="514" customWidth="1"/>
    <col min="11274" max="11274" width="13.85546875" style="514" customWidth="1"/>
    <col min="11275" max="11277" width="11.7109375" style="514" customWidth="1"/>
    <col min="11278" max="11278" width="11.85546875" style="514" customWidth="1"/>
    <col min="11279" max="11279" width="12.7109375" style="514" customWidth="1"/>
    <col min="11280" max="11280" width="11.85546875" style="514" customWidth="1"/>
    <col min="11281" max="11281" width="11.28515625" style="514" customWidth="1"/>
    <col min="11282" max="11286" width="20.85546875" style="514" customWidth="1"/>
    <col min="11287" max="11291" width="0" style="514" hidden="1" customWidth="1"/>
    <col min="11292" max="11292" width="14.85546875" style="514" customWidth="1"/>
    <col min="11293" max="11520" width="10.28515625" style="514"/>
    <col min="11521" max="11521" width="18.140625" style="514" customWidth="1"/>
    <col min="11522" max="11522" width="43.42578125" style="514" customWidth="1"/>
    <col min="11523" max="11523" width="15.28515625" style="514" customWidth="1"/>
    <col min="11524" max="11524" width="15" style="514" customWidth="1"/>
    <col min="11525" max="11525" width="13" style="514" customWidth="1"/>
    <col min="11526" max="11526" width="12.42578125" style="514" customWidth="1"/>
    <col min="11527" max="11527" width="12.85546875" style="514" customWidth="1"/>
    <col min="11528" max="11528" width="13" style="514" customWidth="1"/>
    <col min="11529" max="11529" width="13.42578125" style="514" customWidth="1"/>
    <col min="11530" max="11530" width="13.85546875" style="514" customWidth="1"/>
    <col min="11531" max="11533" width="11.7109375" style="514" customWidth="1"/>
    <col min="11534" max="11534" width="11.85546875" style="514" customWidth="1"/>
    <col min="11535" max="11535" width="12.7109375" style="514" customWidth="1"/>
    <col min="11536" max="11536" width="11.85546875" style="514" customWidth="1"/>
    <col min="11537" max="11537" width="11.28515625" style="514" customWidth="1"/>
    <col min="11538" max="11542" width="20.85546875" style="514" customWidth="1"/>
    <col min="11543" max="11547" width="0" style="514" hidden="1" customWidth="1"/>
    <col min="11548" max="11548" width="14.85546875" style="514" customWidth="1"/>
    <col min="11549" max="11776" width="10.28515625" style="514"/>
    <col min="11777" max="11777" width="18.140625" style="514" customWidth="1"/>
    <col min="11778" max="11778" width="43.42578125" style="514" customWidth="1"/>
    <col min="11779" max="11779" width="15.28515625" style="514" customWidth="1"/>
    <col min="11780" max="11780" width="15" style="514" customWidth="1"/>
    <col min="11781" max="11781" width="13" style="514" customWidth="1"/>
    <col min="11782" max="11782" width="12.42578125" style="514" customWidth="1"/>
    <col min="11783" max="11783" width="12.85546875" style="514" customWidth="1"/>
    <col min="11784" max="11784" width="13" style="514" customWidth="1"/>
    <col min="11785" max="11785" width="13.42578125" style="514" customWidth="1"/>
    <col min="11786" max="11786" width="13.85546875" style="514" customWidth="1"/>
    <col min="11787" max="11789" width="11.7109375" style="514" customWidth="1"/>
    <col min="11790" max="11790" width="11.85546875" style="514" customWidth="1"/>
    <col min="11791" max="11791" width="12.7109375" style="514" customWidth="1"/>
    <col min="11792" max="11792" width="11.85546875" style="514" customWidth="1"/>
    <col min="11793" max="11793" width="11.28515625" style="514" customWidth="1"/>
    <col min="11794" max="11798" width="20.85546875" style="514" customWidth="1"/>
    <col min="11799" max="11803" width="0" style="514" hidden="1" customWidth="1"/>
    <col min="11804" max="11804" width="14.85546875" style="514" customWidth="1"/>
    <col min="11805" max="12032" width="10.28515625" style="514"/>
    <col min="12033" max="12033" width="18.140625" style="514" customWidth="1"/>
    <col min="12034" max="12034" width="43.42578125" style="514" customWidth="1"/>
    <col min="12035" max="12035" width="15.28515625" style="514" customWidth="1"/>
    <col min="12036" max="12036" width="15" style="514" customWidth="1"/>
    <col min="12037" max="12037" width="13" style="514" customWidth="1"/>
    <col min="12038" max="12038" width="12.42578125" style="514" customWidth="1"/>
    <col min="12039" max="12039" width="12.85546875" style="514" customWidth="1"/>
    <col min="12040" max="12040" width="13" style="514" customWidth="1"/>
    <col min="12041" max="12041" width="13.42578125" style="514" customWidth="1"/>
    <col min="12042" max="12042" width="13.85546875" style="514" customWidth="1"/>
    <col min="12043" max="12045" width="11.7109375" style="514" customWidth="1"/>
    <col min="12046" max="12046" width="11.85546875" style="514" customWidth="1"/>
    <col min="12047" max="12047" width="12.7109375" style="514" customWidth="1"/>
    <col min="12048" max="12048" width="11.85546875" style="514" customWidth="1"/>
    <col min="12049" max="12049" width="11.28515625" style="514" customWidth="1"/>
    <col min="12050" max="12054" width="20.85546875" style="514" customWidth="1"/>
    <col min="12055" max="12059" width="0" style="514" hidden="1" customWidth="1"/>
    <col min="12060" max="12060" width="14.85546875" style="514" customWidth="1"/>
    <col min="12061" max="12288" width="10.28515625" style="514"/>
    <col min="12289" max="12289" width="18.140625" style="514" customWidth="1"/>
    <col min="12290" max="12290" width="43.42578125" style="514" customWidth="1"/>
    <col min="12291" max="12291" width="15.28515625" style="514" customWidth="1"/>
    <col min="12292" max="12292" width="15" style="514" customWidth="1"/>
    <col min="12293" max="12293" width="13" style="514" customWidth="1"/>
    <col min="12294" max="12294" width="12.42578125" style="514" customWidth="1"/>
    <col min="12295" max="12295" width="12.85546875" style="514" customWidth="1"/>
    <col min="12296" max="12296" width="13" style="514" customWidth="1"/>
    <col min="12297" max="12297" width="13.42578125" style="514" customWidth="1"/>
    <col min="12298" max="12298" width="13.85546875" style="514" customWidth="1"/>
    <col min="12299" max="12301" width="11.7109375" style="514" customWidth="1"/>
    <col min="12302" max="12302" width="11.85546875" style="514" customWidth="1"/>
    <col min="12303" max="12303" width="12.7109375" style="514" customWidth="1"/>
    <col min="12304" max="12304" width="11.85546875" style="514" customWidth="1"/>
    <col min="12305" max="12305" width="11.28515625" style="514" customWidth="1"/>
    <col min="12306" max="12310" width="20.85546875" style="514" customWidth="1"/>
    <col min="12311" max="12315" width="0" style="514" hidden="1" customWidth="1"/>
    <col min="12316" max="12316" width="14.85546875" style="514" customWidth="1"/>
    <col min="12317" max="12544" width="10.28515625" style="514"/>
    <col min="12545" max="12545" width="18.140625" style="514" customWidth="1"/>
    <col min="12546" max="12546" width="43.42578125" style="514" customWidth="1"/>
    <col min="12547" max="12547" width="15.28515625" style="514" customWidth="1"/>
    <col min="12548" max="12548" width="15" style="514" customWidth="1"/>
    <col min="12549" max="12549" width="13" style="514" customWidth="1"/>
    <col min="12550" max="12550" width="12.42578125" style="514" customWidth="1"/>
    <col min="12551" max="12551" width="12.85546875" style="514" customWidth="1"/>
    <col min="12552" max="12552" width="13" style="514" customWidth="1"/>
    <col min="12553" max="12553" width="13.42578125" style="514" customWidth="1"/>
    <col min="12554" max="12554" width="13.85546875" style="514" customWidth="1"/>
    <col min="12555" max="12557" width="11.7109375" style="514" customWidth="1"/>
    <col min="12558" max="12558" width="11.85546875" style="514" customWidth="1"/>
    <col min="12559" max="12559" width="12.7109375" style="514" customWidth="1"/>
    <col min="12560" max="12560" width="11.85546875" style="514" customWidth="1"/>
    <col min="12561" max="12561" width="11.28515625" style="514" customWidth="1"/>
    <col min="12562" max="12566" width="20.85546875" style="514" customWidth="1"/>
    <col min="12567" max="12571" width="0" style="514" hidden="1" customWidth="1"/>
    <col min="12572" max="12572" width="14.85546875" style="514" customWidth="1"/>
    <col min="12573" max="12800" width="10.28515625" style="514"/>
    <col min="12801" max="12801" width="18.140625" style="514" customWidth="1"/>
    <col min="12802" max="12802" width="43.42578125" style="514" customWidth="1"/>
    <col min="12803" max="12803" width="15.28515625" style="514" customWidth="1"/>
    <col min="12804" max="12804" width="15" style="514" customWidth="1"/>
    <col min="12805" max="12805" width="13" style="514" customWidth="1"/>
    <col min="12806" max="12806" width="12.42578125" style="514" customWidth="1"/>
    <col min="12807" max="12807" width="12.85546875" style="514" customWidth="1"/>
    <col min="12808" max="12808" width="13" style="514" customWidth="1"/>
    <col min="12809" max="12809" width="13.42578125" style="514" customWidth="1"/>
    <col min="12810" max="12810" width="13.85546875" style="514" customWidth="1"/>
    <col min="12811" max="12813" width="11.7109375" style="514" customWidth="1"/>
    <col min="12814" max="12814" width="11.85546875" style="514" customWidth="1"/>
    <col min="12815" max="12815" width="12.7109375" style="514" customWidth="1"/>
    <col min="12816" max="12816" width="11.85546875" style="514" customWidth="1"/>
    <col min="12817" max="12817" width="11.28515625" style="514" customWidth="1"/>
    <col min="12818" max="12822" width="20.85546875" style="514" customWidth="1"/>
    <col min="12823" max="12827" width="0" style="514" hidden="1" customWidth="1"/>
    <col min="12828" max="12828" width="14.85546875" style="514" customWidth="1"/>
    <col min="12829" max="13056" width="10.28515625" style="514"/>
    <col min="13057" max="13057" width="18.140625" style="514" customWidth="1"/>
    <col min="13058" max="13058" width="43.42578125" style="514" customWidth="1"/>
    <col min="13059" max="13059" width="15.28515625" style="514" customWidth="1"/>
    <col min="13060" max="13060" width="15" style="514" customWidth="1"/>
    <col min="13061" max="13061" width="13" style="514" customWidth="1"/>
    <col min="13062" max="13062" width="12.42578125" style="514" customWidth="1"/>
    <col min="13063" max="13063" width="12.85546875" style="514" customWidth="1"/>
    <col min="13064" max="13064" width="13" style="514" customWidth="1"/>
    <col min="13065" max="13065" width="13.42578125" style="514" customWidth="1"/>
    <col min="13066" max="13066" width="13.85546875" style="514" customWidth="1"/>
    <col min="13067" max="13069" width="11.7109375" style="514" customWidth="1"/>
    <col min="13070" max="13070" width="11.85546875" style="514" customWidth="1"/>
    <col min="13071" max="13071" width="12.7109375" style="514" customWidth="1"/>
    <col min="13072" max="13072" width="11.85546875" style="514" customWidth="1"/>
    <col min="13073" max="13073" width="11.28515625" style="514" customWidth="1"/>
    <col min="13074" max="13078" width="20.85546875" style="514" customWidth="1"/>
    <col min="13079" max="13083" width="0" style="514" hidden="1" customWidth="1"/>
    <col min="13084" max="13084" width="14.85546875" style="514" customWidth="1"/>
    <col min="13085" max="13312" width="10.28515625" style="514"/>
    <col min="13313" max="13313" width="18.140625" style="514" customWidth="1"/>
    <col min="13314" max="13314" width="43.42578125" style="514" customWidth="1"/>
    <col min="13315" max="13315" width="15.28515625" style="514" customWidth="1"/>
    <col min="13316" max="13316" width="15" style="514" customWidth="1"/>
    <col min="13317" max="13317" width="13" style="514" customWidth="1"/>
    <col min="13318" max="13318" width="12.42578125" style="514" customWidth="1"/>
    <col min="13319" max="13319" width="12.85546875" style="514" customWidth="1"/>
    <col min="13320" max="13320" width="13" style="514" customWidth="1"/>
    <col min="13321" max="13321" width="13.42578125" style="514" customWidth="1"/>
    <col min="13322" max="13322" width="13.85546875" style="514" customWidth="1"/>
    <col min="13323" max="13325" width="11.7109375" style="514" customWidth="1"/>
    <col min="13326" max="13326" width="11.85546875" style="514" customWidth="1"/>
    <col min="13327" max="13327" width="12.7109375" style="514" customWidth="1"/>
    <col min="13328" max="13328" width="11.85546875" style="514" customWidth="1"/>
    <col min="13329" max="13329" width="11.28515625" style="514" customWidth="1"/>
    <col min="13330" max="13334" width="20.85546875" style="514" customWidth="1"/>
    <col min="13335" max="13339" width="0" style="514" hidden="1" customWidth="1"/>
    <col min="13340" max="13340" width="14.85546875" style="514" customWidth="1"/>
    <col min="13341" max="13568" width="10.28515625" style="514"/>
    <col min="13569" max="13569" width="18.140625" style="514" customWidth="1"/>
    <col min="13570" max="13570" width="43.42578125" style="514" customWidth="1"/>
    <col min="13571" max="13571" width="15.28515625" style="514" customWidth="1"/>
    <col min="13572" max="13572" width="15" style="514" customWidth="1"/>
    <col min="13573" max="13573" width="13" style="514" customWidth="1"/>
    <col min="13574" max="13574" width="12.42578125" style="514" customWidth="1"/>
    <col min="13575" max="13575" width="12.85546875" style="514" customWidth="1"/>
    <col min="13576" max="13576" width="13" style="514" customWidth="1"/>
    <col min="13577" max="13577" width="13.42578125" style="514" customWidth="1"/>
    <col min="13578" max="13578" width="13.85546875" style="514" customWidth="1"/>
    <col min="13579" max="13581" width="11.7109375" style="514" customWidth="1"/>
    <col min="13582" max="13582" width="11.85546875" style="514" customWidth="1"/>
    <col min="13583" max="13583" width="12.7109375" style="514" customWidth="1"/>
    <col min="13584" max="13584" width="11.85546875" style="514" customWidth="1"/>
    <col min="13585" max="13585" width="11.28515625" style="514" customWidth="1"/>
    <col min="13586" max="13590" width="20.85546875" style="514" customWidth="1"/>
    <col min="13591" max="13595" width="0" style="514" hidden="1" customWidth="1"/>
    <col min="13596" max="13596" width="14.85546875" style="514" customWidth="1"/>
    <col min="13597" max="13824" width="10.28515625" style="514"/>
    <col min="13825" max="13825" width="18.140625" style="514" customWidth="1"/>
    <col min="13826" max="13826" width="43.42578125" style="514" customWidth="1"/>
    <col min="13827" max="13827" width="15.28515625" style="514" customWidth="1"/>
    <col min="13828" max="13828" width="15" style="514" customWidth="1"/>
    <col min="13829" max="13829" width="13" style="514" customWidth="1"/>
    <col min="13830" max="13830" width="12.42578125" style="514" customWidth="1"/>
    <col min="13831" max="13831" width="12.85546875" style="514" customWidth="1"/>
    <col min="13832" max="13832" width="13" style="514" customWidth="1"/>
    <col min="13833" max="13833" width="13.42578125" style="514" customWidth="1"/>
    <col min="13834" max="13834" width="13.85546875" style="514" customWidth="1"/>
    <col min="13835" max="13837" width="11.7109375" style="514" customWidth="1"/>
    <col min="13838" max="13838" width="11.85546875" style="514" customWidth="1"/>
    <col min="13839" max="13839" width="12.7109375" style="514" customWidth="1"/>
    <col min="13840" max="13840" width="11.85546875" style="514" customWidth="1"/>
    <col min="13841" max="13841" width="11.28515625" style="514" customWidth="1"/>
    <col min="13842" max="13846" width="20.85546875" style="514" customWidth="1"/>
    <col min="13847" max="13851" width="0" style="514" hidden="1" customWidth="1"/>
    <col min="13852" max="13852" width="14.85546875" style="514" customWidth="1"/>
    <col min="13853" max="14080" width="10.28515625" style="514"/>
    <col min="14081" max="14081" width="18.140625" style="514" customWidth="1"/>
    <col min="14082" max="14082" width="43.42578125" style="514" customWidth="1"/>
    <col min="14083" max="14083" width="15.28515625" style="514" customWidth="1"/>
    <col min="14084" max="14084" width="15" style="514" customWidth="1"/>
    <col min="14085" max="14085" width="13" style="514" customWidth="1"/>
    <col min="14086" max="14086" width="12.42578125" style="514" customWidth="1"/>
    <col min="14087" max="14087" width="12.85546875" style="514" customWidth="1"/>
    <col min="14088" max="14088" width="13" style="514" customWidth="1"/>
    <col min="14089" max="14089" width="13.42578125" style="514" customWidth="1"/>
    <col min="14090" max="14090" width="13.85546875" style="514" customWidth="1"/>
    <col min="14091" max="14093" width="11.7109375" style="514" customWidth="1"/>
    <col min="14094" max="14094" width="11.85546875" style="514" customWidth="1"/>
    <col min="14095" max="14095" width="12.7109375" style="514" customWidth="1"/>
    <col min="14096" max="14096" width="11.85546875" style="514" customWidth="1"/>
    <col min="14097" max="14097" width="11.28515625" style="514" customWidth="1"/>
    <col min="14098" max="14102" width="20.85546875" style="514" customWidth="1"/>
    <col min="14103" max="14107" width="0" style="514" hidden="1" customWidth="1"/>
    <col min="14108" max="14108" width="14.85546875" style="514" customWidth="1"/>
    <col min="14109" max="14336" width="10.28515625" style="514"/>
    <col min="14337" max="14337" width="18.140625" style="514" customWidth="1"/>
    <col min="14338" max="14338" width="43.42578125" style="514" customWidth="1"/>
    <col min="14339" max="14339" width="15.28515625" style="514" customWidth="1"/>
    <col min="14340" max="14340" width="15" style="514" customWidth="1"/>
    <col min="14341" max="14341" width="13" style="514" customWidth="1"/>
    <col min="14342" max="14342" width="12.42578125" style="514" customWidth="1"/>
    <col min="14343" max="14343" width="12.85546875" style="514" customWidth="1"/>
    <col min="14344" max="14344" width="13" style="514" customWidth="1"/>
    <col min="14345" max="14345" width="13.42578125" style="514" customWidth="1"/>
    <col min="14346" max="14346" width="13.85546875" style="514" customWidth="1"/>
    <col min="14347" max="14349" width="11.7109375" style="514" customWidth="1"/>
    <col min="14350" max="14350" width="11.85546875" style="514" customWidth="1"/>
    <col min="14351" max="14351" width="12.7109375" style="514" customWidth="1"/>
    <col min="14352" max="14352" width="11.85546875" style="514" customWidth="1"/>
    <col min="14353" max="14353" width="11.28515625" style="514" customWidth="1"/>
    <col min="14354" max="14358" width="20.85546875" style="514" customWidth="1"/>
    <col min="14359" max="14363" width="0" style="514" hidden="1" customWidth="1"/>
    <col min="14364" max="14364" width="14.85546875" style="514" customWidth="1"/>
    <col min="14365" max="14592" width="10.28515625" style="514"/>
    <col min="14593" max="14593" width="18.140625" style="514" customWidth="1"/>
    <col min="14594" max="14594" width="43.42578125" style="514" customWidth="1"/>
    <col min="14595" max="14595" width="15.28515625" style="514" customWidth="1"/>
    <col min="14596" max="14596" width="15" style="514" customWidth="1"/>
    <col min="14597" max="14597" width="13" style="514" customWidth="1"/>
    <col min="14598" max="14598" width="12.42578125" style="514" customWidth="1"/>
    <col min="14599" max="14599" width="12.85546875" style="514" customWidth="1"/>
    <col min="14600" max="14600" width="13" style="514" customWidth="1"/>
    <col min="14601" max="14601" width="13.42578125" style="514" customWidth="1"/>
    <col min="14602" max="14602" width="13.85546875" style="514" customWidth="1"/>
    <col min="14603" max="14605" width="11.7109375" style="514" customWidth="1"/>
    <col min="14606" max="14606" width="11.85546875" style="514" customWidth="1"/>
    <col min="14607" max="14607" width="12.7109375" style="514" customWidth="1"/>
    <col min="14608" max="14608" width="11.85546875" style="514" customWidth="1"/>
    <col min="14609" max="14609" width="11.28515625" style="514" customWidth="1"/>
    <col min="14610" max="14614" width="20.85546875" style="514" customWidth="1"/>
    <col min="14615" max="14619" width="0" style="514" hidden="1" customWidth="1"/>
    <col min="14620" max="14620" width="14.85546875" style="514" customWidth="1"/>
    <col min="14621" max="14848" width="10.28515625" style="514"/>
    <col min="14849" max="14849" width="18.140625" style="514" customWidth="1"/>
    <col min="14850" max="14850" width="43.42578125" style="514" customWidth="1"/>
    <col min="14851" max="14851" width="15.28515625" style="514" customWidth="1"/>
    <col min="14852" max="14852" width="15" style="514" customWidth="1"/>
    <col min="14853" max="14853" width="13" style="514" customWidth="1"/>
    <col min="14854" max="14854" width="12.42578125" style="514" customWidth="1"/>
    <col min="14855" max="14855" width="12.85546875" style="514" customWidth="1"/>
    <col min="14856" max="14856" width="13" style="514" customWidth="1"/>
    <col min="14857" max="14857" width="13.42578125" style="514" customWidth="1"/>
    <col min="14858" max="14858" width="13.85546875" style="514" customWidth="1"/>
    <col min="14859" max="14861" width="11.7109375" style="514" customWidth="1"/>
    <col min="14862" max="14862" width="11.85546875" style="514" customWidth="1"/>
    <col min="14863" max="14863" width="12.7109375" style="514" customWidth="1"/>
    <col min="14864" max="14864" width="11.85546875" style="514" customWidth="1"/>
    <col min="14865" max="14865" width="11.28515625" style="514" customWidth="1"/>
    <col min="14866" max="14870" width="20.85546875" style="514" customWidth="1"/>
    <col min="14871" max="14875" width="0" style="514" hidden="1" customWidth="1"/>
    <col min="14876" max="14876" width="14.85546875" style="514" customWidth="1"/>
    <col min="14877" max="15104" width="10.28515625" style="514"/>
    <col min="15105" max="15105" width="18.140625" style="514" customWidth="1"/>
    <col min="15106" max="15106" width="43.42578125" style="514" customWidth="1"/>
    <col min="15107" max="15107" width="15.28515625" style="514" customWidth="1"/>
    <col min="15108" max="15108" width="15" style="514" customWidth="1"/>
    <col min="15109" max="15109" width="13" style="514" customWidth="1"/>
    <col min="15110" max="15110" width="12.42578125" style="514" customWidth="1"/>
    <col min="15111" max="15111" width="12.85546875" style="514" customWidth="1"/>
    <col min="15112" max="15112" width="13" style="514" customWidth="1"/>
    <col min="15113" max="15113" width="13.42578125" style="514" customWidth="1"/>
    <col min="15114" max="15114" width="13.85546875" style="514" customWidth="1"/>
    <col min="15115" max="15117" width="11.7109375" style="514" customWidth="1"/>
    <col min="15118" max="15118" width="11.85546875" style="514" customWidth="1"/>
    <col min="15119" max="15119" width="12.7109375" style="514" customWidth="1"/>
    <col min="15120" max="15120" width="11.85546875" style="514" customWidth="1"/>
    <col min="15121" max="15121" width="11.28515625" style="514" customWidth="1"/>
    <col min="15122" max="15126" width="20.85546875" style="514" customWidth="1"/>
    <col min="15127" max="15131" width="0" style="514" hidden="1" customWidth="1"/>
    <col min="15132" max="15132" width="14.85546875" style="514" customWidth="1"/>
    <col min="15133" max="15360" width="10.28515625" style="514"/>
    <col min="15361" max="15361" width="18.140625" style="514" customWidth="1"/>
    <col min="15362" max="15362" width="43.42578125" style="514" customWidth="1"/>
    <col min="15363" max="15363" width="15.28515625" style="514" customWidth="1"/>
    <col min="15364" max="15364" width="15" style="514" customWidth="1"/>
    <col min="15365" max="15365" width="13" style="514" customWidth="1"/>
    <col min="15366" max="15366" width="12.42578125" style="514" customWidth="1"/>
    <col min="15367" max="15367" width="12.85546875" style="514" customWidth="1"/>
    <col min="15368" max="15368" width="13" style="514" customWidth="1"/>
    <col min="15369" max="15369" width="13.42578125" style="514" customWidth="1"/>
    <col min="15370" max="15370" width="13.85546875" style="514" customWidth="1"/>
    <col min="15371" max="15373" width="11.7109375" style="514" customWidth="1"/>
    <col min="15374" max="15374" width="11.85546875" style="514" customWidth="1"/>
    <col min="15375" max="15375" width="12.7109375" style="514" customWidth="1"/>
    <col min="15376" max="15376" width="11.85546875" style="514" customWidth="1"/>
    <col min="15377" max="15377" width="11.28515625" style="514" customWidth="1"/>
    <col min="15378" max="15382" width="20.85546875" style="514" customWidth="1"/>
    <col min="15383" max="15387" width="0" style="514" hidden="1" customWidth="1"/>
    <col min="15388" max="15388" width="14.85546875" style="514" customWidth="1"/>
    <col min="15389" max="15616" width="10.28515625" style="514"/>
    <col min="15617" max="15617" width="18.140625" style="514" customWidth="1"/>
    <col min="15618" max="15618" width="43.42578125" style="514" customWidth="1"/>
    <col min="15619" max="15619" width="15.28515625" style="514" customWidth="1"/>
    <col min="15620" max="15620" width="15" style="514" customWidth="1"/>
    <col min="15621" max="15621" width="13" style="514" customWidth="1"/>
    <col min="15622" max="15622" width="12.42578125" style="514" customWidth="1"/>
    <col min="15623" max="15623" width="12.85546875" style="514" customWidth="1"/>
    <col min="15624" max="15624" width="13" style="514" customWidth="1"/>
    <col min="15625" max="15625" width="13.42578125" style="514" customWidth="1"/>
    <col min="15626" max="15626" width="13.85546875" style="514" customWidth="1"/>
    <col min="15627" max="15629" width="11.7109375" style="514" customWidth="1"/>
    <col min="15630" max="15630" width="11.85546875" style="514" customWidth="1"/>
    <col min="15631" max="15631" width="12.7109375" style="514" customWidth="1"/>
    <col min="15632" max="15632" width="11.85546875" style="514" customWidth="1"/>
    <col min="15633" max="15633" width="11.28515625" style="514" customWidth="1"/>
    <col min="15634" max="15638" width="20.85546875" style="514" customWidth="1"/>
    <col min="15639" max="15643" width="0" style="514" hidden="1" customWidth="1"/>
    <col min="15644" max="15644" width="14.85546875" style="514" customWidth="1"/>
    <col min="15645" max="15872" width="10.28515625" style="514"/>
    <col min="15873" max="15873" width="18.140625" style="514" customWidth="1"/>
    <col min="15874" max="15874" width="43.42578125" style="514" customWidth="1"/>
    <col min="15875" max="15875" width="15.28515625" style="514" customWidth="1"/>
    <col min="15876" max="15876" width="15" style="514" customWidth="1"/>
    <col min="15877" max="15877" width="13" style="514" customWidth="1"/>
    <col min="15878" max="15878" width="12.42578125" style="514" customWidth="1"/>
    <col min="15879" max="15879" width="12.85546875" style="514" customWidth="1"/>
    <col min="15880" max="15880" width="13" style="514" customWidth="1"/>
    <col min="15881" max="15881" width="13.42578125" style="514" customWidth="1"/>
    <col min="15882" max="15882" width="13.85546875" style="514" customWidth="1"/>
    <col min="15883" max="15885" width="11.7109375" style="514" customWidth="1"/>
    <col min="15886" max="15886" width="11.85546875" style="514" customWidth="1"/>
    <col min="15887" max="15887" width="12.7109375" style="514" customWidth="1"/>
    <col min="15888" max="15888" width="11.85546875" style="514" customWidth="1"/>
    <col min="15889" max="15889" width="11.28515625" style="514" customWidth="1"/>
    <col min="15890" max="15894" width="20.85546875" style="514" customWidth="1"/>
    <col min="15895" max="15899" width="0" style="514" hidden="1" customWidth="1"/>
    <col min="15900" max="15900" width="14.85546875" style="514" customWidth="1"/>
    <col min="15901" max="16128" width="10.28515625" style="514"/>
    <col min="16129" max="16129" width="18.140625" style="514" customWidth="1"/>
    <col min="16130" max="16130" width="43.42578125" style="514" customWidth="1"/>
    <col min="16131" max="16131" width="15.28515625" style="514" customWidth="1"/>
    <col min="16132" max="16132" width="15" style="514" customWidth="1"/>
    <col min="16133" max="16133" width="13" style="514" customWidth="1"/>
    <col min="16134" max="16134" width="12.42578125" style="514" customWidth="1"/>
    <col min="16135" max="16135" width="12.85546875" style="514" customWidth="1"/>
    <col min="16136" max="16136" width="13" style="514" customWidth="1"/>
    <col min="16137" max="16137" width="13.42578125" style="514" customWidth="1"/>
    <col min="16138" max="16138" width="13.85546875" style="514" customWidth="1"/>
    <col min="16139" max="16141" width="11.7109375" style="514" customWidth="1"/>
    <col min="16142" max="16142" width="11.85546875" style="514" customWidth="1"/>
    <col min="16143" max="16143" width="12.7109375" style="514" customWidth="1"/>
    <col min="16144" max="16144" width="11.85546875" style="514" customWidth="1"/>
    <col min="16145" max="16145" width="11.28515625" style="514" customWidth="1"/>
    <col min="16146" max="16150" width="20.85546875" style="514" customWidth="1"/>
    <col min="16151" max="16155" width="0" style="514" hidden="1" customWidth="1"/>
    <col min="16156" max="16156" width="14.85546875" style="514" customWidth="1"/>
    <col min="16157" max="16384" width="10.28515625" style="514"/>
  </cols>
  <sheetData>
    <row r="1" spans="1:26" s="513" customFormat="1" x14ac:dyDescent="0.15">
      <c r="A1" s="512" t="s">
        <v>0</v>
      </c>
      <c r="Z1" s="647"/>
    </row>
    <row r="2" spans="1:26" s="513" customFormat="1" x14ac:dyDescent="0.15">
      <c r="A2" s="512" t="str">
        <f>CONCATENATE("COMUNA: ",[1]NOMBRE!B2," - ","( ",[1]NOMBRE!C2,[1]NOMBRE!D2,[1]NOMBRE!E2,[1]NOMBRE!F2,[1]NOMBRE!G2," )")</f>
        <v>COMUNA: LINARES  - ( 07401 )</v>
      </c>
      <c r="Z2" s="647"/>
    </row>
    <row r="3" spans="1:26" x14ac:dyDescent="0.15">
      <c r="A3" s="512" t="str">
        <f>CONCATENATE("ESTABLECIMIENTO: ",[1]NOMBRE!B3," - ","( ",[1]NOMBRE!C3,[1]NOMBRE!D3,[1]NOMBRE!E3,[1]NOMBRE!F3,[1]NOMBRE!G3," )")</f>
        <v>ESTABLECIMIENTO: HOSPITAL DE LINARES  - ( 16108 )</v>
      </c>
    </row>
    <row r="4" spans="1:26" x14ac:dyDescent="0.15">
      <c r="A4" s="512" t="str">
        <f>CONCATENATE("MES: ",[1]NOMBRE!B6," - ","( ",[1]NOMBRE!C6,[1]NOMBRE!D6," )")</f>
        <v>MES: ENERO - ( 01 )</v>
      </c>
    </row>
    <row r="5" spans="1:26" s="513" customFormat="1" x14ac:dyDescent="0.15">
      <c r="A5" s="512" t="str">
        <f>CONCATENATE("AÑO: ",[1]NOMBRE!B7)</f>
        <v>AÑO: 2013</v>
      </c>
      <c r="B5" s="515"/>
      <c r="C5" s="515"/>
      <c r="D5" s="515"/>
      <c r="E5" s="515"/>
      <c r="F5" s="515"/>
      <c r="G5" s="515"/>
      <c r="H5" s="515"/>
      <c r="Z5" s="647"/>
    </row>
    <row r="6" spans="1:26" s="513" customFormat="1" ht="20.25" customHeight="1" x14ac:dyDescent="0.1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Z6" s="647"/>
    </row>
    <row r="7" spans="1:26" ht="10.5" customHeight="1" x14ac:dyDescent="0.1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</row>
    <row r="8" spans="1:26" s="513" customFormat="1" x14ac:dyDescent="0.15">
      <c r="A8" s="515"/>
      <c r="C8" s="515"/>
      <c r="D8" s="515"/>
      <c r="E8" s="515"/>
      <c r="F8" s="515"/>
      <c r="G8" s="515"/>
      <c r="Z8" s="647"/>
    </row>
    <row r="9" spans="1:26" ht="12.75" x14ac:dyDescent="0.2">
      <c r="A9" s="516" t="s">
        <v>7</v>
      </c>
    </row>
    <row r="10" spans="1:26" ht="21" customHeight="1" x14ac:dyDescent="0.1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</row>
    <row r="11" spans="1:26" ht="30" customHeight="1" x14ac:dyDescent="0.15">
      <c r="A11" s="1063"/>
      <c r="B11" s="1064"/>
      <c r="C11" s="999" t="s">
        <v>14</v>
      </c>
      <c r="D11" s="999" t="s">
        <v>15</v>
      </c>
      <c r="E11" s="517" t="s">
        <v>16</v>
      </c>
      <c r="F11" s="518" t="s">
        <v>17</v>
      </c>
      <c r="G11" s="519" t="s">
        <v>18</v>
      </c>
      <c r="H11" s="1082"/>
      <c r="I11" s="1082"/>
      <c r="J11" s="1082"/>
      <c r="K11" s="520"/>
    </row>
    <row r="12" spans="1:26" ht="15" customHeight="1" x14ac:dyDescent="0.15">
      <c r="A12" s="521" t="s">
        <v>19</v>
      </c>
      <c r="B12" s="522"/>
      <c r="C12" s="743">
        <v>56093</v>
      </c>
      <c r="D12" s="744">
        <v>55357</v>
      </c>
      <c r="E12" s="745">
        <v>20746</v>
      </c>
      <c r="F12" s="746">
        <v>19710</v>
      </c>
      <c r="G12" s="747">
        <v>15637</v>
      </c>
      <c r="H12" s="748">
        <v>0</v>
      </c>
      <c r="I12" s="748">
        <v>0</v>
      </c>
      <c r="J12" s="748">
        <v>0</v>
      </c>
      <c r="K12" s="705" t="str">
        <f t="shared" ref="K12:K34" si="0">IF((D12)&gt;C12,"ERROR EN PREVISION",IF((E12+F12+G12)&lt;&gt;C12,"ERROR EN PROCEDENCIA",""))</f>
        <v/>
      </c>
      <c r="L12" s="524"/>
      <c r="M12" s="524"/>
      <c r="X12" s="645">
        <f>IF(D12&gt;C12,1,0)</f>
        <v>0</v>
      </c>
      <c r="Y12" s="525">
        <f>IF((E12+F12+G12)&lt;&gt;C12,1,0)</f>
        <v>0</v>
      </c>
    </row>
    <row r="13" spans="1:26" ht="15" customHeight="1" x14ac:dyDescent="0.15">
      <c r="A13" s="1003" t="s">
        <v>21</v>
      </c>
      <c r="B13" s="526" t="s">
        <v>22</v>
      </c>
      <c r="C13" s="749">
        <v>21098</v>
      </c>
      <c r="D13" s="750">
        <v>20780</v>
      </c>
      <c r="E13" s="751">
        <v>7753</v>
      </c>
      <c r="F13" s="752">
        <v>5342</v>
      </c>
      <c r="G13" s="753">
        <v>8003</v>
      </c>
      <c r="H13" s="754">
        <v>0</v>
      </c>
      <c r="I13" s="754">
        <v>0</v>
      </c>
      <c r="J13" s="754">
        <v>0</v>
      </c>
      <c r="K13" s="705" t="str">
        <f t="shared" si="0"/>
        <v/>
      </c>
      <c r="L13" s="527"/>
      <c r="M13" s="527"/>
      <c r="X13" s="645">
        <f t="shared" ref="X13:X34" si="1">IF(D13&gt;C13,1,0)</f>
        <v>0</v>
      </c>
      <c r="Y13" s="525">
        <f t="shared" ref="Y13:Y34" si="2">IF((E13+F13+G13)&lt;&gt;C13,1,0)</f>
        <v>0</v>
      </c>
    </row>
    <row r="14" spans="1:26" ht="15" customHeight="1" x14ac:dyDescent="0.15">
      <c r="A14" s="528" t="s">
        <v>23</v>
      </c>
      <c r="B14" s="529" t="s">
        <v>24</v>
      </c>
      <c r="C14" s="755">
        <v>25648</v>
      </c>
      <c r="D14" s="756">
        <v>25289</v>
      </c>
      <c r="E14" s="757">
        <v>10703</v>
      </c>
      <c r="F14" s="758">
        <v>8360</v>
      </c>
      <c r="G14" s="759">
        <v>6585</v>
      </c>
      <c r="H14" s="760">
        <v>0</v>
      </c>
      <c r="I14" s="760">
        <v>0</v>
      </c>
      <c r="J14" s="760">
        <v>0</v>
      </c>
      <c r="K14" s="705" t="str">
        <f t="shared" si="0"/>
        <v/>
      </c>
      <c r="L14" s="527"/>
      <c r="M14" s="527"/>
      <c r="X14" s="645">
        <f t="shared" si="1"/>
        <v>0</v>
      </c>
      <c r="Y14" s="525">
        <f t="shared" si="2"/>
        <v>0</v>
      </c>
    </row>
    <row r="15" spans="1:26" ht="15" customHeight="1" x14ac:dyDescent="0.15">
      <c r="A15" s="528" t="s">
        <v>25</v>
      </c>
      <c r="B15" s="529" t="s">
        <v>26</v>
      </c>
      <c r="C15" s="755">
        <v>1132</v>
      </c>
      <c r="D15" s="756">
        <v>1124</v>
      </c>
      <c r="E15" s="757">
        <v>69</v>
      </c>
      <c r="F15" s="758">
        <v>1062</v>
      </c>
      <c r="G15" s="759">
        <v>1</v>
      </c>
      <c r="H15" s="760">
        <v>0</v>
      </c>
      <c r="I15" s="760">
        <v>0</v>
      </c>
      <c r="J15" s="760">
        <v>0</v>
      </c>
      <c r="K15" s="705" t="str">
        <f t="shared" si="0"/>
        <v/>
      </c>
      <c r="L15" s="527"/>
      <c r="M15" s="527"/>
      <c r="X15" s="645">
        <f t="shared" si="1"/>
        <v>0</v>
      </c>
      <c r="Y15" s="525">
        <f t="shared" si="2"/>
        <v>0</v>
      </c>
    </row>
    <row r="16" spans="1:26" ht="15" customHeight="1" x14ac:dyDescent="0.15">
      <c r="A16" s="528" t="s">
        <v>27</v>
      </c>
      <c r="B16" s="529" t="s">
        <v>28</v>
      </c>
      <c r="C16" s="755">
        <v>0</v>
      </c>
      <c r="D16" s="756">
        <v>0</v>
      </c>
      <c r="E16" s="757">
        <v>0</v>
      </c>
      <c r="F16" s="758">
        <v>0</v>
      </c>
      <c r="G16" s="759">
        <v>0</v>
      </c>
      <c r="H16" s="760">
        <v>0</v>
      </c>
      <c r="I16" s="760">
        <v>0</v>
      </c>
      <c r="J16" s="760">
        <v>0</v>
      </c>
      <c r="K16" s="705" t="str">
        <f t="shared" si="0"/>
        <v/>
      </c>
      <c r="L16" s="527"/>
      <c r="M16" s="527"/>
      <c r="X16" s="645">
        <f t="shared" si="1"/>
        <v>0</v>
      </c>
      <c r="Y16" s="525">
        <f t="shared" si="2"/>
        <v>0</v>
      </c>
    </row>
    <row r="17" spans="1:26" ht="15" customHeight="1" x14ac:dyDescent="0.15">
      <c r="A17" s="530" t="s">
        <v>29</v>
      </c>
      <c r="B17" s="531" t="s">
        <v>30</v>
      </c>
      <c r="C17" s="761">
        <v>1296</v>
      </c>
      <c r="D17" s="762">
        <v>1270</v>
      </c>
      <c r="E17" s="763">
        <v>776</v>
      </c>
      <c r="F17" s="764">
        <v>386</v>
      </c>
      <c r="G17" s="765">
        <v>134</v>
      </c>
      <c r="H17" s="766">
        <v>0</v>
      </c>
      <c r="I17" s="766">
        <v>0</v>
      </c>
      <c r="J17" s="766">
        <v>0</v>
      </c>
      <c r="K17" s="705" t="str">
        <f t="shared" si="0"/>
        <v/>
      </c>
      <c r="L17" s="527"/>
      <c r="M17" s="527"/>
      <c r="X17" s="645">
        <f t="shared" si="1"/>
        <v>0</v>
      </c>
      <c r="Y17" s="525">
        <f t="shared" si="2"/>
        <v>0</v>
      </c>
    </row>
    <row r="18" spans="1:26" ht="15" customHeight="1" x14ac:dyDescent="0.15">
      <c r="A18" s="1125" t="s">
        <v>31</v>
      </c>
      <c r="B18" s="526" t="s">
        <v>32</v>
      </c>
      <c r="C18" s="749">
        <v>4470</v>
      </c>
      <c r="D18" s="750">
        <v>4460</v>
      </c>
      <c r="E18" s="751">
        <v>1064</v>
      </c>
      <c r="F18" s="752">
        <v>3301</v>
      </c>
      <c r="G18" s="753">
        <v>105</v>
      </c>
      <c r="H18" s="754">
        <v>0</v>
      </c>
      <c r="I18" s="754">
        <v>0</v>
      </c>
      <c r="J18" s="754">
        <v>0</v>
      </c>
      <c r="K18" s="705" t="str">
        <f t="shared" si="0"/>
        <v/>
      </c>
      <c r="L18" s="527"/>
      <c r="M18" s="527"/>
      <c r="X18" s="645">
        <f t="shared" si="1"/>
        <v>0</v>
      </c>
      <c r="Y18" s="525">
        <f t="shared" si="2"/>
        <v>0</v>
      </c>
    </row>
    <row r="19" spans="1:26" ht="15" customHeight="1" x14ac:dyDescent="0.15">
      <c r="A19" s="1125"/>
      <c r="B19" s="532" t="s">
        <v>33</v>
      </c>
      <c r="C19" s="767">
        <v>3933</v>
      </c>
      <c r="D19" s="768">
        <v>3925</v>
      </c>
      <c r="E19" s="769">
        <v>915</v>
      </c>
      <c r="F19" s="770">
        <v>2916</v>
      </c>
      <c r="G19" s="771">
        <v>102</v>
      </c>
      <c r="H19" s="772">
        <v>0</v>
      </c>
      <c r="I19" s="772">
        <v>0</v>
      </c>
      <c r="J19" s="772">
        <v>0</v>
      </c>
      <c r="K19" s="705" t="str">
        <f t="shared" si="0"/>
        <v/>
      </c>
      <c r="L19" s="527"/>
      <c r="M19" s="527"/>
      <c r="X19" s="645">
        <f t="shared" si="1"/>
        <v>0</v>
      </c>
      <c r="Y19" s="525">
        <f t="shared" si="2"/>
        <v>0</v>
      </c>
    </row>
    <row r="20" spans="1:26" ht="15" customHeight="1" x14ac:dyDescent="0.15">
      <c r="A20" s="1125"/>
      <c r="B20" s="533" t="s">
        <v>34</v>
      </c>
      <c r="C20" s="755">
        <v>72</v>
      </c>
      <c r="D20" s="756">
        <v>72</v>
      </c>
      <c r="E20" s="757">
        <v>6</v>
      </c>
      <c r="F20" s="758">
        <v>66</v>
      </c>
      <c r="G20" s="759">
        <v>0</v>
      </c>
      <c r="H20" s="760">
        <v>0</v>
      </c>
      <c r="I20" s="760">
        <v>0</v>
      </c>
      <c r="J20" s="760">
        <v>0</v>
      </c>
      <c r="K20" s="705" t="str">
        <f t="shared" si="0"/>
        <v/>
      </c>
      <c r="L20" s="527"/>
      <c r="M20" s="527"/>
      <c r="X20" s="645">
        <f t="shared" si="1"/>
        <v>0</v>
      </c>
      <c r="Y20" s="525">
        <f t="shared" si="2"/>
        <v>0</v>
      </c>
    </row>
    <row r="21" spans="1:26" ht="15" customHeight="1" x14ac:dyDescent="0.15">
      <c r="A21" s="1126"/>
      <c r="B21" s="534" t="s">
        <v>35</v>
      </c>
      <c r="C21" s="761">
        <v>465</v>
      </c>
      <c r="D21" s="762">
        <v>463</v>
      </c>
      <c r="E21" s="763">
        <v>143</v>
      </c>
      <c r="F21" s="764">
        <v>319</v>
      </c>
      <c r="G21" s="765">
        <v>3</v>
      </c>
      <c r="H21" s="766">
        <v>0</v>
      </c>
      <c r="I21" s="766">
        <v>0</v>
      </c>
      <c r="J21" s="766">
        <v>0</v>
      </c>
      <c r="K21" s="705" t="str">
        <f t="shared" si="0"/>
        <v/>
      </c>
      <c r="L21" s="527"/>
      <c r="M21" s="527"/>
      <c r="X21" s="645">
        <f t="shared" si="1"/>
        <v>0</v>
      </c>
      <c r="Y21" s="525">
        <f t="shared" si="2"/>
        <v>0</v>
      </c>
    </row>
    <row r="22" spans="1:26" ht="21" x14ac:dyDescent="0.15">
      <c r="A22" s="1002" t="s">
        <v>36</v>
      </c>
      <c r="B22" s="685" t="s">
        <v>37</v>
      </c>
      <c r="C22" s="749">
        <v>0</v>
      </c>
      <c r="D22" s="750">
        <v>0</v>
      </c>
      <c r="E22" s="751">
        <v>0</v>
      </c>
      <c r="F22" s="752">
        <v>0</v>
      </c>
      <c r="G22" s="753">
        <v>0</v>
      </c>
      <c r="H22" s="754">
        <v>0</v>
      </c>
      <c r="I22" s="754">
        <v>0</v>
      </c>
      <c r="J22" s="754">
        <v>0</v>
      </c>
      <c r="K22" s="705" t="str">
        <f t="shared" si="0"/>
        <v/>
      </c>
      <c r="L22" s="527"/>
      <c r="M22" s="527"/>
      <c r="X22" s="645">
        <f t="shared" si="1"/>
        <v>0</v>
      </c>
      <c r="Y22" s="525">
        <f t="shared" si="2"/>
        <v>0</v>
      </c>
    </row>
    <row r="23" spans="1:26" s="535" customFormat="1" ht="21" x14ac:dyDescent="0.15">
      <c r="A23" s="1002" t="s">
        <v>38</v>
      </c>
      <c r="B23" s="686" t="s">
        <v>39</v>
      </c>
      <c r="C23" s="773">
        <v>64</v>
      </c>
      <c r="D23" s="774">
        <v>64</v>
      </c>
      <c r="E23" s="775">
        <v>26</v>
      </c>
      <c r="F23" s="776">
        <v>36</v>
      </c>
      <c r="G23" s="777">
        <v>2</v>
      </c>
      <c r="H23" s="748">
        <v>0</v>
      </c>
      <c r="I23" s="748">
        <v>0</v>
      </c>
      <c r="J23" s="748">
        <v>0</v>
      </c>
      <c r="K23" s="705" t="str">
        <f t="shared" si="0"/>
        <v/>
      </c>
      <c r="L23" s="527"/>
      <c r="M23" s="527"/>
      <c r="X23" s="645">
        <f t="shared" si="1"/>
        <v>0</v>
      </c>
      <c r="Y23" s="525">
        <f t="shared" si="2"/>
        <v>0</v>
      </c>
      <c r="Z23" s="649"/>
    </row>
    <row r="24" spans="1:26" ht="15" customHeight="1" x14ac:dyDescent="0.15">
      <c r="A24" s="1002" t="s">
        <v>40</v>
      </c>
      <c r="B24" s="536" t="s">
        <v>41</v>
      </c>
      <c r="C24" s="778">
        <v>2385</v>
      </c>
      <c r="D24" s="779">
        <v>2370</v>
      </c>
      <c r="E24" s="780">
        <v>355</v>
      </c>
      <c r="F24" s="781">
        <v>1223</v>
      </c>
      <c r="G24" s="782">
        <v>807</v>
      </c>
      <c r="H24" s="783">
        <v>0</v>
      </c>
      <c r="I24" s="783">
        <v>0</v>
      </c>
      <c r="J24" s="783">
        <v>0</v>
      </c>
      <c r="K24" s="705" t="str">
        <f t="shared" si="0"/>
        <v/>
      </c>
      <c r="L24" s="527"/>
      <c r="M24" s="527"/>
      <c r="X24" s="645">
        <f t="shared" si="1"/>
        <v>0</v>
      </c>
      <c r="Y24" s="525">
        <f t="shared" si="2"/>
        <v>0</v>
      </c>
    </row>
    <row r="25" spans="1:26" ht="15" customHeight="1" x14ac:dyDescent="0.15">
      <c r="A25" s="537" t="s">
        <v>42</v>
      </c>
      <c r="B25" s="538"/>
      <c r="C25" s="749">
        <v>3779</v>
      </c>
      <c r="D25" s="750">
        <v>3416</v>
      </c>
      <c r="E25" s="751">
        <v>955</v>
      </c>
      <c r="F25" s="752">
        <v>780</v>
      </c>
      <c r="G25" s="753">
        <v>2044</v>
      </c>
      <c r="H25" s="754">
        <v>0</v>
      </c>
      <c r="I25" s="754">
        <v>0</v>
      </c>
      <c r="J25" s="754">
        <v>0</v>
      </c>
      <c r="K25" s="705" t="str">
        <f t="shared" si="0"/>
        <v/>
      </c>
      <c r="L25" s="527"/>
      <c r="M25" s="527"/>
      <c r="X25" s="645">
        <f t="shared" si="1"/>
        <v>0</v>
      </c>
      <c r="Y25" s="525">
        <f t="shared" si="2"/>
        <v>0</v>
      </c>
    </row>
    <row r="26" spans="1:26" ht="15" customHeight="1" x14ac:dyDescent="0.15">
      <c r="A26" s="539" t="s">
        <v>43</v>
      </c>
      <c r="B26" s="540" t="s">
        <v>44</v>
      </c>
      <c r="C26" s="767">
        <v>2303</v>
      </c>
      <c r="D26" s="768">
        <v>1996</v>
      </c>
      <c r="E26" s="769">
        <v>331</v>
      </c>
      <c r="F26" s="770">
        <v>283</v>
      </c>
      <c r="G26" s="771">
        <v>1689</v>
      </c>
      <c r="H26" s="772">
        <v>0</v>
      </c>
      <c r="I26" s="772">
        <v>0</v>
      </c>
      <c r="J26" s="772">
        <v>0</v>
      </c>
      <c r="K26" s="705" t="str">
        <f t="shared" si="0"/>
        <v/>
      </c>
      <c r="L26" s="527"/>
      <c r="M26" s="527"/>
      <c r="X26" s="645">
        <f t="shared" si="1"/>
        <v>0</v>
      </c>
      <c r="Y26" s="525">
        <f t="shared" si="2"/>
        <v>0</v>
      </c>
    </row>
    <row r="27" spans="1:26" ht="15" customHeight="1" x14ac:dyDescent="0.15">
      <c r="A27" s="528" t="s">
        <v>45</v>
      </c>
      <c r="B27" s="541" t="s">
        <v>46</v>
      </c>
      <c r="C27" s="755">
        <v>0</v>
      </c>
      <c r="D27" s="784">
        <v>0</v>
      </c>
      <c r="E27" s="785">
        <v>0</v>
      </c>
      <c r="F27" s="786">
        <v>0</v>
      </c>
      <c r="G27" s="787">
        <v>0</v>
      </c>
      <c r="H27" s="760">
        <v>0</v>
      </c>
      <c r="I27" s="760">
        <v>0</v>
      </c>
      <c r="J27" s="760">
        <v>0</v>
      </c>
      <c r="K27" s="705" t="str">
        <f t="shared" si="0"/>
        <v/>
      </c>
      <c r="L27" s="527"/>
      <c r="M27" s="527"/>
      <c r="X27" s="645">
        <f t="shared" si="1"/>
        <v>0</v>
      </c>
      <c r="Y27" s="525">
        <f t="shared" si="2"/>
        <v>0</v>
      </c>
    </row>
    <row r="28" spans="1:26" ht="15" customHeight="1" x14ac:dyDescent="0.15">
      <c r="A28" s="528" t="s">
        <v>47</v>
      </c>
      <c r="B28" s="541" t="s">
        <v>48</v>
      </c>
      <c r="C28" s="755">
        <v>525</v>
      </c>
      <c r="D28" s="784">
        <v>502</v>
      </c>
      <c r="E28" s="785">
        <v>149</v>
      </c>
      <c r="F28" s="786">
        <v>135</v>
      </c>
      <c r="G28" s="787">
        <v>241</v>
      </c>
      <c r="H28" s="760">
        <v>0</v>
      </c>
      <c r="I28" s="760">
        <v>0</v>
      </c>
      <c r="J28" s="760">
        <v>0</v>
      </c>
      <c r="K28" s="705" t="str">
        <f t="shared" si="0"/>
        <v/>
      </c>
      <c r="L28" s="527"/>
      <c r="M28" s="527"/>
      <c r="X28" s="645">
        <f t="shared" si="1"/>
        <v>0</v>
      </c>
      <c r="Y28" s="525">
        <f t="shared" si="2"/>
        <v>0</v>
      </c>
    </row>
    <row r="29" spans="1:26" ht="15" customHeight="1" x14ac:dyDescent="0.15">
      <c r="A29" s="1123" t="s">
        <v>25</v>
      </c>
      <c r="B29" s="534" t="s">
        <v>49</v>
      </c>
      <c r="C29" s="761">
        <v>951</v>
      </c>
      <c r="D29" s="762">
        <v>918</v>
      </c>
      <c r="E29" s="763">
        <v>475</v>
      </c>
      <c r="F29" s="764">
        <v>362</v>
      </c>
      <c r="G29" s="765">
        <v>114</v>
      </c>
      <c r="H29" s="766">
        <v>0</v>
      </c>
      <c r="I29" s="766">
        <v>0</v>
      </c>
      <c r="J29" s="766">
        <v>0</v>
      </c>
      <c r="K29" s="705" t="str">
        <f t="shared" si="0"/>
        <v/>
      </c>
      <c r="L29" s="527"/>
      <c r="M29" s="527"/>
      <c r="X29" s="645">
        <f t="shared" si="1"/>
        <v>0</v>
      </c>
      <c r="Y29" s="525">
        <f t="shared" si="2"/>
        <v>0</v>
      </c>
    </row>
    <row r="30" spans="1:26" ht="15" customHeight="1" x14ac:dyDescent="0.15">
      <c r="A30" s="1082"/>
      <c r="B30" s="542" t="s">
        <v>50</v>
      </c>
      <c r="C30" s="788">
        <v>518</v>
      </c>
      <c r="D30" s="789">
        <v>488</v>
      </c>
      <c r="E30" s="790">
        <v>396</v>
      </c>
      <c r="F30" s="791">
        <v>85</v>
      </c>
      <c r="G30" s="792">
        <v>37</v>
      </c>
      <c r="H30" s="793">
        <v>0</v>
      </c>
      <c r="I30" s="793">
        <v>0</v>
      </c>
      <c r="J30" s="793">
        <v>0</v>
      </c>
      <c r="K30" s="705" t="str">
        <f t="shared" si="0"/>
        <v/>
      </c>
      <c r="L30" s="527"/>
      <c r="M30" s="527"/>
      <c r="X30" s="645">
        <f t="shared" si="1"/>
        <v>0</v>
      </c>
      <c r="Y30" s="525">
        <f t="shared" si="2"/>
        <v>0</v>
      </c>
    </row>
    <row r="31" spans="1:26" ht="15" customHeight="1" x14ac:dyDescent="0.15">
      <c r="A31" s="1082"/>
      <c r="B31" s="543" t="s">
        <v>51</v>
      </c>
      <c r="C31" s="794">
        <v>218</v>
      </c>
      <c r="D31" s="795">
        <v>218</v>
      </c>
      <c r="E31" s="796">
        <v>1</v>
      </c>
      <c r="F31" s="797">
        <v>217</v>
      </c>
      <c r="G31" s="798">
        <v>0</v>
      </c>
      <c r="H31" s="799">
        <v>0</v>
      </c>
      <c r="I31" s="799">
        <v>0</v>
      </c>
      <c r="J31" s="799">
        <v>0</v>
      </c>
      <c r="K31" s="705" t="str">
        <f t="shared" si="0"/>
        <v/>
      </c>
      <c r="L31" s="527"/>
      <c r="M31" s="527"/>
      <c r="X31" s="645">
        <f t="shared" si="1"/>
        <v>0</v>
      </c>
      <c r="Y31" s="525">
        <f t="shared" si="2"/>
        <v>0</v>
      </c>
    </row>
    <row r="32" spans="1:26" ht="15" customHeight="1" x14ac:dyDescent="0.15">
      <c r="A32" s="1124"/>
      <c r="B32" s="543" t="s">
        <v>52</v>
      </c>
      <c r="C32" s="794">
        <v>215</v>
      </c>
      <c r="D32" s="795">
        <v>212</v>
      </c>
      <c r="E32" s="796">
        <v>78</v>
      </c>
      <c r="F32" s="797">
        <v>60</v>
      </c>
      <c r="G32" s="798">
        <v>77</v>
      </c>
      <c r="H32" s="799">
        <v>0</v>
      </c>
      <c r="I32" s="799">
        <v>0</v>
      </c>
      <c r="J32" s="799">
        <v>0</v>
      </c>
      <c r="K32" s="705" t="str">
        <f>IF((D32)&gt;C32,"ERROR EN PREVISION",IF((E32+F32+G32)&lt;&gt;C32,"ERROR EN PROCEDENCIA",""))</f>
        <v/>
      </c>
      <c r="L32" s="527"/>
      <c r="M32" s="527"/>
      <c r="X32" s="645">
        <f>IF(D32&gt;C32,1,0)</f>
        <v>0</v>
      </c>
      <c r="Y32" s="525">
        <f>IF((E32+F32+G32)&lt;&gt;C32,1,0)</f>
        <v>0</v>
      </c>
    </row>
    <row r="33" spans="1:25" ht="15" customHeight="1" x14ac:dyDescent="0.15">
      <c r="A33" s="528" t="s">
        <v>27</v>
      </c>
      <c r="B33" s="541" t="s">
        <v>53</v>
      </c>
      <c r="C33" s="755">
        <v>0</v>
      </c>
      <c r="D33" s="784">
        <v>0</v>
      </c>
      <c r="E33" s="785">
        <v>0</v>
      </c>
      <c r="F33" s="786">
        <v>0</v>
      </c>
      <c r="G33" s="787">
        <v>0</v>
      </c>
      <c r="H33" s="760">
        <v>0</v>
      </c>
      <c r="I33" s="760">
        <v>0</v>
      </c>
      <c r="J33" s="760">
        <v>0</v>
      </c>
      <c r="K33" s="705" t="str">
        <f>IF((D33)&gt;C33,"ERROR EN PREVISION",IF((E33+F33+G33)&lt;&gt;C33,"ERROR EN PROCEDENCIA",""))</f>
        <v/>
      </c>
      <c r="L33" s="527"/>
      <c r="M33" s="527"/>
      <c r="X33" s="645">
        <f>IF(D33&gt;C33,1,0)</f>
        <v>0</v>
      </c>
      <c r="Y33" s="525">
        <f>IF((E33+F33+G33)&lt;&gt;C33,1,0)</f>
        <v>0</v>
      </c>
    </row>
    <row r="34" spans="1:25" ht="15" customHeight="1" x14ac:dyDescent="0.15">
      <c r="A34" s="1067" t="s">
        <v>54</v>
      </c>
      <c r="B34" s="1083"/>
      <c r="C34" s="773">
        <v>0</v>
      </c>
      <c r="D34" s="774">
        <v>0</v>
      </c>
      <c r="E34" s="775">
        <v>0</v>
      </c>
      <c r="F34" s="776">
        <v>0</v>
      </c>
      <c r="G34" s="777">
        <v>0</v>
      </c>
      <c r="H34" s="748">
        <v>0</v>
      </c>
      <c r="I34" s="748">
        <v>0</v>
      </c>
      <c r="J34" s="748">
        <v>0</v>
      </c>
      <c r="K34" s="705" t="str">
        <f t="shared" si="0"/>
        <v/>
      </c>
      <c r="L34" s="527"/>
      <c r="M34" s="527"/>
      <c r="X34" s="645">
        <f t="shared" si="1"/>
        <v>0</v>
      </c>
      <c r="Y34" s="525">
        <f t="shared" si="2"/>
        <v>0</v>
      </c>
    </row>
    <row r="35" spans="1:25" ht="33.75" customHeight="1" x14ac:dyDescent="0.2">
      <c r="A35" s="516" t="s">
        <v>55</v>
      </c>
      <c r="K35" s="520"/>
      <c r="L35" s="520"/>
      <c r="M35" s="520"/>
    </row>
    <row r="36" spans="1:25" ht="24.75" customHeight="1" x14ac:dyDescent="0.1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707"/>
    </row>
    <row r="37" spans="1:25" ht="28.5" customHeight="1" x14ac:dyDescent="0.15">
      <c r="A37" s="1042"/>
      <c r="B37" s="1043"/>
      <c r="C37" s="998" t="s">
        <v>14</v>
      </c>
      <c r="D37" s="1002" t="s">
        <v>15</v>
      </c>
      <c r="E37" s="1001" t="s">
        <v>16</v>
      </c>
      <c r="F37" s="544" t="s">
        <v>17</v>
      </c>
      <c r="G37" s="998" t="s">
        <v>18</v>
      </c>
      <c r="H37" s="1081"/>
      <c r="I37" s="1082"/>
      <c r="J37" s="1081"/>
      <c r="K37" s="707"/>
      <c r="N37" s="527"/>
      <c r="O37" s="527"/>
    </row>
    <row r="38" spans="1:25" ht="14.25" customHeight="1" x14ac:dyDescent="0.15">
      <c r="A38" s="545" t="s">
        <v>58</v>
      </c>
      <c r="B38" s="546"/>
      <c r="C38" s="547"/>
      <c r="D38" s="548"/>
      <c r="E38" s="549"/>
      <c r="F38" s="550"/>
      <c r="G38" s="548"/>
      <c r="H38" s="551"/>
      <c r="I38" s="706"/>
      <c r="J38" s="551"/>
      <c r="K38" s="710"/>
      <c r="N38" s="527"/>
      <c r="X38" s="645">
        <f>IF(D38&gt;C38,1,0)</f>
        <v>0</v>
      </c>
      <c r="Y38" s="525">
        <f t="shared" ref="Y38:Y48" si="3">IF((E38+F38+G38)&lt;&gt;C38,1,0)</f>
        <v>0</v>
      </c>
    </row>
    <row r="39" spans="1:25" ht="15" customHeight="1" x14ac:dyDescent="0.15">
      <c r="A39" s="552" t="s">
        <v>59</v>
      </c>
      <c r="B39" s="553"/>
      <c r="C39" s="800">
        <f>SUM(C40:C41)</f>
        <v>0</v>
      </c>
      <c r="D39" s="801">
        <f t="shared" ref="D39:J39" si="4">SUM(D40:D41)</f>
        <v>0</v>
      </c>
      <c r="E39" s="802">
        <f t="shared" si="4"/>
        <v>0</v>
      </c>
      <c r="F39" s="803">
        <f t="shared" si="4"/>
        <v>0</v>
      </c>
      <c r="G39" s="801">
        <f t="shared" si="4"/>
        <v>0</v>
      </c>
      <c r="H39" s="804">
        <f t="shared" si="4"/>
        <v>0</v>
      </c>
      <c r="I39" s="804">
        <f>SUM(I40:I41)</f>
        <v>0</v>
      </c>
      <c r="J39" s="804">
        <f t="shared" si="4"/>
        <v>0</v>
      </c>
      <c r="K39" s="705" t="str">
        <f>IF((D39)&gt;C39,"ERROR EN PREVISION",IF((E39+F39+G39)&lt;&gt;C39,"ERROR EN PROCEDENCIA",""))</f>
        <v/>
      </c>
      <c r="N39" s="527"/>
      <c r="X39" s="645">
        <f t="shared" ref="X39:X49" si="5">IF(D39&gt;C39,1,0)</f>
        <v>0</v>
      </c>
      <c r="Y39" s="525">
        <f>IF((E39+F39+G39)&lt;&gt;C39,1,0)</f>
        <v>0</v>
      </c>
    </row>
    <row r="40" spans="1:25" ht="15" customHeight="1" x14ac:dyDescent="0.15">
      <c r="A40" s="1112" t="s">
        <v>60</v>
      </c>
      <c r="B40" s="1116"/>
      <c r="C40" s="767">
        <f>+[1]BS17A!C674+[1]BS17A!C678+[1]BS17A!C681+[1]BS17A!C687+[1]BS17A!C695</f>
        <v>0</v>
      </c>
      <c r="D40" s="767">
        <f>+[1]BS17A!D674+[1]BS17A!D678+[1]BS17A!D681+[1]BS17A!D687+[1]BS17A!D695</f>
        <v>0</v>
      </c>
      <c r="E40" s="768">
        <f>+[1]BS17A!N674+[1]BS17A!N678+[1]BS17A!N681+[1]BS17A!N687+[1]BS17A!N695</f>
        <v>0</v>
      </c>
      <c r="F40" s="770">
        <f>+[1]BS17A!O674+[1]BS17A!O678+[1]BS17A!O681+[1]BS17A!O687+[1]BS17A!O695</f>
        <v>0</v>
      </c>
      <c r="G40" s="805">
        <f>+[1]BS17A!P674+[1]BS17A!P678+[1]BS17A!P681+[1]BS17A!P687+[1]BS17A!P695</f>
        <v>0</v>
      </c>
      <c r="H40" s="806">
        <f>+[1]BS17A!Q674+[1]BS17A!R674+[1]BS17A!Q678+[1]BS17A!R678+[1]BS17A!Q681+[1]BS17A!R681+[1]BS17A!Q687+[1]BS17A!R687+[1]BS17A!Q695+[1]BS17A!R695</f>
        <v>0</v>
      </c>
      <c r="I40" s="806">
        <f>+[1]BS17D!C674+[1]BS17D!C678+[1]BS17D!C681+[1]BS17D!C687+[1]BS17D!C695</f>
        <v>0</v>
      </c>
      <c r="J40" s="806">
        <f>+[1]BS17A!T674+[1]BS17A!T678+[1]BS17A!T681+[1]BS17A!T687+[1]BS17A!T695</f>
        <v>0</v>
      </c>
      <c r="K40" s="705" t="str">
        <f>IF((D40)&gt;C40,"ERROR EN PREVISION",IF((E40+F40+G40)&lt;&gt;C40,"ERROR EN PROCEDENCIA",""))</f>
        <v/>
      </c>
      <c r="N40" s="527"/>
      <c r="X40" s="645">
        <f t="shared" si="5"/>
        <v>0</v>
      </c>
      <c r="Y40" s="525">
        <f t="shared" si="3"/>
        <v>0</v>
      </c>
    </row>
    <row r="41" spans="1:25" ht="15" customHeight="1" x14ac:dyDescent="0.15">
      <c r="A41" s="1114" t="s">
        <v>61</v>
      </c>
      <c r="B41" s="1115"/>
      <c r="C41" s="761">
        <f>+[1]BS17A!C701+[1]BS17A!C704+[1]BS17A!C707+[1]BS17A!C710+[1]BS17A!C717</f>
        <v>0</v>
      </c>
      <c r="D41" s="807">
        <f>+[1]BS17A!D701+[1]BS17A!D704+[1]BS17A!D707+[1]BS17A!D710+[1]BS17A!D717</f>
        <v>0</v>
      </c>
      <c r="E41" s="762">
        <f>+[1]BS17A!N701+[1]BS17A!N704+[1]BS17A!N707+[1]BS17A!N710+[1]BS17A!N717</f>
        <v>0</v>
      </c>
      <c r="F41" s="764">
        <f>+[1]BS17A!O701+[1]BS17A!O704+[1]BS17A!O707+[1]BS17A!O710+[1]BS17A!O717</f>
        <v>0</v>
      </c>
      <c r="G41" s="807">
        <f>+[1]BS17A!P701+[1]BS17A!P704+[1]BS17A!P707+[1]BS17A!P710+[1]BS17A!P717</f>
        <v>0</v>
      </c>
      <c r="H41" s="808">
        <f>+[1]BS17A!Q701+[1]BS17A!R701+[1]BS17A!Q704+[1]BS17A!R704+[1]BS17A!Q707+[1]BS17A!R707+[1]BS17A!Q710+[1]BS17A!R710+[1]BS17A!Q717+[1]BS17A!R717</f>
        <v>0</v>
      </c>
      <c r="I41" s="808">
        <f>+[1]BS17D!C701+[1]BS17D!C704+[1]BS17D!C707+[1]BS17D!C710+[1]BS17D!C717+[1]BS17D!C719</f>
        <v>0</v>
      </c>
      <c r="J41" s="808">
        <f>+[1]BS17A!T701+[1]BS17A!T704+[1]BS17A!T707+[1]BS17A!T710+[1]BS17A!T717</f>
        <v>0</v>
      </c>
      <c r="K41" s="705" t="str">
        <f>IF((D41)&gt;C41,"ERROR EN PREVISION",IF((E41+F41+G41)&lt;&gt;C41,"ERROR EN PROCEDENCIA",""))</f>
        <v/>
      </c>
      <c r="N41" s="527"/>
      <c r="X41" s="645">
        <f t="shared" si="5"/>
        <v>0</v>
      </c>
      <c r="Y41" s="525">
        <f t="shared" si="3"/>
        <v>0</v>
      </c>
    </row>
    <row r="42" spans="1:25" ht="15" customHeight="1" x14ac:dyDescent="0.15">
      <c r="A42" s="554" t="s">
        <v>62</v>
      </c>
      <c r="B42" s="555"/>
      <c r="C42" s="809"/>
      <c r="D42" s="810"/>
      <c r="E42" s="811"/>
      <c r="F42" s="812"/>
      <c r="G42" s="810"/>
      <c r="H42" s="813"/>
      <c r="I42" s="813"/>
      <c r="J42" s="813"/>
      <c r="K42" s="710"/>
      <c r="N42" s="527"/>
      <c r="X42" s="645">
        <f t="shared" si="5"/>
        <v>0</v>
      </c>
      <c r="Y42" s="525">
        <f t="shared" si="3"/>
        <v>0</v>
      </c>
    </row>
    <row r="43" spans="1:25" ht="15" customHeight="1" x14ac:dyDescent="0.15">
      <c r="A43" s="1117" t="s">
        <v>63</v>
      </c>
      <c r="B43" s="1118"/>
      <c r="C43" s="743">
        <f>+[1]BS17A!C720</f>
        <v>0</v>
      </c>
      <c r="D43" s="814">
        <f>+[1]BS17A!D720</f>
        <v>0</v>
      </c>
      <c r="E43" s="744">
        <f>+[1]BS17A!N720</f>
        <v>0</v>
      </c>
      <c r="F43" s="746">
        <f>+[1]BS17A!O720</f>
        <v>0</v>
      </c>
      <c r="G43" s="814">
        <f>+[1]BS17A!P720</f>
        <v>0</v>
      </c>
      <c r="H43" s="815">
        <f>+[1]BS17A!Q720+[1]BS17A!R720</f>
        <v>0</v>
      </c>
      <c r="I43" s="815">
        <f>+[1]BS17D!C722</f>
        <v>0</v>
      </c>
      <c r="J43" s="815">
        <f>+[1]BS17A!T720</f>
        <v>0</v>
      </c>
      <c r="K43" s="705" t="str">
        <f>IF((D43)&gt;C43,"ERROR EN PREVISION",IF((E43+F43+G43)&lt;&gt;C43,"ERROR EN PROCEDENCIA",""))</f>
        <v/>
      </c>
      <c r="N43" s="527"/>
      <c r="X43" s="645">
        <f t="shared" si="5"/>
        <v>0</v>
      </c>
      <c r="Y43" s="525">
        <f t="shared" si="3"/>
        <v>0</v>
      </c>
    </row>
    <row r="44" spans="1:25" ht="15" customHeight="1" x14ac:dyDescent="0.15">
      <c r="A44" s="720" t="s">
        <v>64</v>
      </c>
      <c r="B44" s="721"/>
      <c r="C44" s="816">
        <f>SUM(C45:C48)</f>
        <v>0</v>
      </c>
      <c r="D44" s="817">
        <f t="shared" ref="D44:J44" si="6">SUM(D45:D48)</f>
        <v>0</v>
      </c>
      <c r="E44" s="818">
        <f t="shared" si="6"/>
        <v>0</v>
      </c>
      <c r="F44" s="819">
        <f t="shared" si="6"/>
        <v>0</v>
      </c>
      <c r="G44" s="817">
        <f t="shared" si="6"/>
        <v>0</v>
      </c>
      <c r="H44" s="820">
        <f t="shared" si="6"/>
        <v>0</v>
      </c>
      <c r="I44" s="820">
        <f t="shared" si="6"/>
        <v>0</v>
      </c>
      <c r="J44" s="820">
        <f t="shared" si="6"/>
        <v>0</v>
      </c>
      <c r="K44" s="710"/>
      <c r="N44" s="527"/>
      <c r="X44" s="645">
        <f t="shared" si="5"/>
        <v>0</v>
      </c>
      <c r="Y44" s="525">
        <f t="shared" si="3"/>
        <v>0</v>
      </c>
    </row>
    <row r="45" spans="1:25" ht="15" customHeight="1" x14ac:dyDescent="0.15">
      <c r="A45" s="1112" t="s">
        <v>65</v>
      </c>
      <c r="B45" s="1116"/>
      <c r="C45" s="767">
        <f>+[1]BS17A!C727</f>
        <v>0</v>
      </c>
      <c r="D45" s="805">
        <f>+[1]BS17A!D727</f>
        <v>0</v>
      </c>
      <c r="E45" s="768">
        <f>+[1]BS17A!N727</f>
        <v>0</v>
      </c>
      <c r="F45" s="770">
        <f>+[1]BS17A!O727</f>
        <v>0</v>
      </c>
      <c r="G45" s="805">
        <f>+[1]BS17A!P727</f>
        <v>0</v>
      </c>
      <c r="H45" s="806">
        <f>+[1]BS17A!Q727+[1]BS17A!R727</f>
        <v>0</v>
      </c>
      <c r="I45" s="806">
        <f>+[1]BS17D!C729</f>
        <v>0</v>
      </c>
      <c r="J45" s="806">
        <f>+[1]BS17A!T727</f>
        <v>0</v>
      </c>
      <c r="K45" s="705" t="str">
        <f>IF((D45)&gt;C45,"ERROR EN PREVISION",IF((E45+F45+G45)&lt;&gt;C45,"ERROR EN PROCEDENCIA",""))</f>
        <v/>
      </c>
      <c r="N45" s="527"/>
      <c r="X45" s="645">
        <f t="shared" si="5"/>
        <v>0</v>
      </c>
      <c r="Y45" s="525">
        <f t="shared" si="3"/>
        <v>0</v>
      </c>
    </row>
    <row r="46" spans="1:25" ht="15" customHeight="1" x14ac:dyDescent="0.15">
      <c r="A46" s="1127" t="s">
        <v>66</v>
      </c>
      <c r="B46" s="1128"/>
      <c r="C46" s="755">
        <f>+[1]BS17A!C730</f>
        <v>0</v>
      </c>
      <c r="D46" s="821">
        <f>+[1]BS17A!D730</f>
        <v>0</v>
      </c>
      <c r="E46" s="756">
        <f>+[1]BS17A!N730</f>
        <v>0</v>
      </c>
      <c r="F46" s="758">
        <f>+[1]BS17A!O730</f>
        <v>0</v>
      </c>
      <c r="G46" s="821">
        <f>+[1]BS17A!P730</f>
        <v>0</v>
      </c>
      <c r="H46" s="822">
        <f>+[1]BS17A!Q730+[1]BS17A!R730</f>
        <v>0</v>
      </c>
      <c r="I46" s="822">
        <f>+[1]BS17D!C732</f>
        <v>0</v>
      </c>
      <c r="J46" s="822">
        <f>+[1]BS17A!T730</f>
        <v>0</v>
      </c>
      <c r="K46" s="705" t="str">
        <f>IF((D46)&gt;C46,"ERROR EN PREVISION",IF((E46+F46+G46)&lt;&gt;C46,"ERROR EN PROCEDENCIA",""))</f>
        <v/>
      </c>
      <c r="N46" s="527"/>
      <c r="X46" s="645">
        <f t="shared" si="5"/>
        <v>0</v>
      </c>
      <c r="Y46" s="525">
        <f t="shared" si="3"/>
        <v>0</v>
      </c>
    </row>
    <row r="47" spans="1:25" ht="15" customHeight="1" x14ac:dyDescent="0.15">
      <c r="A47" s="1127" t="s">
        <v>67</v>
      </c>
      <c r="B47" s="1128"/>
      <c r="C47" s="755">
        <f>+[1]BS17A!C747</f>
        <v>0</v>
      </c>
      <c r="D47" s="821">
        <f>+[1]BS17A!D747</f>
        <v>0</v>
      </c>
      <c r="E47" s="756">
        <f>+[1]BS17A!N747</f>
        <v>0</v>
      </c>
      <c r="F47" s="758">
        <f>+[1]BS17A!O747</f>
        <v>0</v>
      </c>
      <c r="G47" s="821">
        <f>+[1]BS17A!P747</f>
        <v>0</v>
      </c>
      <c r="H47" s="822">
        <f>+[1]BS17A!Q747+[1]BS17A!R747</f>
        <v>0</v>
      </c>
      <c r="I47" s="822">
        <f>+[1]BS17D!C749</f>
        <v>0</v>
      </c>
      <c r="J47" s="822">
        <f>+[1]BS17A!T747</f>
        <v>0</v>
      </c>
      <c r="K47" s="705" t="str">
        <f>IF((D47)&gt;C47,"ERROR EN PREVISION",IF((E47+F47+G47)&lt;&gt;C47,"ERROR EN PROCEDENCIA",""))</f>
        <v/>
      </c>
      <c r="N47" s="527"/>
      <c r="X47" s="645">
        <f t="shared" si="5"/>
        <v>0</v>
      </c>
      <c r="Y47" s="525">
        <f t="shared" si="3"/>
        <v>0</v>
      </c>
    </row>
    <row r="48" spans="1:25" ht="15" customHeight="1" x14ac:dyDescent="0.15">
      <c r="A48" s="1127" t="s">
        <v>68</v>
      </c>
      <c r="B48" s="1128"/>
      <c r="C48" s="794">
        <f>+[1]BS17A!C764</f>
        <v>0</v>
      </c>
      <c r="D48" s="823">
        <f>+[1]BS17A!D764</f>
        <v>0</v>
      </c>
      <c r="E48" s="795">
        <f>+[1]BS17A!N764</f>
        <v>0</v>
      </c>
      <c r="F48" s="797">
        <f>+[1]BS17A!O764</f>
        <v>0</v>
      </c>
      <c r="G48" s="823">
        <f>+[1]BS17A!P764</f>
        <v>0</v>
      </c>
      <c r="H48" s="824">
        <f>+[1]BS17A!Q764+[1]BS17A!R764</f>
        <v>0</v>
      </c>
      <c r="I48" s="824">
        <f>+[1]BS17D!C766</f>
        <v>0</v>
      </c>
      <c r="J48" s="824">
        <f>+[1]BS17A!T764</f>
        <v>0</v>
      </c>
      <c r="K48" s="705" t="str">
        <f>IF((D48)&gt;C48,"ERROR EN PREVISION",IF((E48+F48+G48)&lt;&gt;C48,"ERROR EN PROCEDENCIA",""))</f>
        <v/>
      </c>
      <c r="N48" s="527"/>
      <c r="X48" s="645">
        <f t="shared" si="5"/>
        <v>0</v>
      </c>
      <c r="Y48" s="525">
        <f t="shared" si="3"/>
        <v>0</v>
      </c>
    </row>
    <row r="49" spans="1:26" ht="15" customHeight="1" x14ac:dyDescent="0.15">
      <c r="A49" s="1136" t="s">
        <v>69</v>
      </c>
      <c r="B49" s="1137"/>
      <c r="C49" s="825">
        <f>+C39+C43+C44</f>
        <v>0</v>
      </c>
      <c r="D49" s="826">
        <f t="shared" ref="D49:J49" si="7">+D39+D43+D44</f>
        <v>0</v>
      </c>
      <c r="E49" s="827">
        <f t="shared" si="7"/>
        <v>0</v>
      </c>
      <c r="F49" s="828">
        <f t="shared" si="7"/>
        <v>0</v>
      </c>
      <c r="G49" s="826">
        <f t="shared" si="7"/>
        <v>0</v>
      </c>
      <c r="H49" s="829">
        <f t="shared" si="7"/>
        <v>0</v>
      </c>
      <c r="I49" s="829">
        <f>+I39+I43+I44</f>
        <v>0</v>
      </c>
      <c r="J49" s="829">
        <f t="shared" si="7"/>
        <v>0</v>
      </c>
      <c r="K49" s="705" t="str">
        <f>IF((D49)&gt;C49,"ERROR EN PREVISION",IF((E49+F49+G49)&lt;&gt;C49,"ERROR EN PROCEDENCIA",""))</f>
        <v/>
      </c>
      <c r="N49" s="527"/>
      <c r="X49" s="645">
        <f t="shared" si="5"/>
        <v>0</v>
      </c>
      <c r="Y49" s="525">
        <f>IF((E49+F49+G49)&lt;&gt;C49,1,0)</f>
        <v>0</v>
      </c>
    </row>
    <row r="50" spans="1:26" ht="30" customHeight="1" x14ac:dyDescent="0.2">
      <c r="A50" s="556" t="s">
        <v>70</v>
      </c>
      <c r="K50" s="707"/>
    </row>
    <row r="51" spans="1:26" ht="24.75" customHeight="1" x14ac:dyDescent="0.1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707"/>
    </row>
    <row r="52" spans="1:26" ht="33" customHeight="1" x14ac:dyDescent="0.15">
      <c r="A52" s="1042"/>
      <c r="B52" s="1043"/>
      <c r="C52" s="998" t="s">
        <v>14</v>
      </c>
      <c r="D52" s="1002" t="s">
        <v>15</v>
      </c>
      <c r="E52" s="1001" t="s">
        <v>16</v>
      </c>
      <c r="F52" s="544" t="s">
        <v>17</v>
      </c>
      <c r="G52" s="998" t="s">
        <v>18</v>
      </c>
      <c r="H52" s="1077"/>
      <c r="I52" s="1082"/>
      <c r="J52" s="1077"/>
      <c r="K52" s="707"/>
    </row>
    <row r="53" spans="1:26" ht="15" customHeight="1" x14ac:dyDescent="0.15">
      <c r="A53" s="1042" t="s">
        <v>71</v>
      </c>
      <c r="B53" s="1043"/>
      <c r="C53" s="830">
        <f>+[1]BS17A!C1849</f>
        <v>54</v>
      </c>
      <c r="D53" s="831">
        <f>+[1]BS17A!D1849</f>
        <v>50</v>
      </c>
      <c r="E53" s="832">
        <f>+[1]BS17A!N1849</f>
        <v>19</v>
      </c>
      <c r="F53" s="781">
        <f>+[1]BS17A!O1849</f>
        <v>0</v>
      </c>
      <c r="G53" s="831">
        <f>+[1]BS17A!P1849</f>
        <v>35</v>
      </c>
      <c r="H53" s="833">
        <f>+[1]BS17A!Q1849+[1]BS17A!R1849</f>
        <v>0</v>
      </c>
      <c r="I53" s="834">
        <f>+[1]BS17D!C1851</f>
        <v>0</v>
      </c>
      <c r="J53" s="833">
        <f>+[1]BS17A!T1849</f>
        <v>0</v>
      </c>
      <c r="K53" s="705" t="str">
        <f>IF((D53)&gt;C53,"ERROR EN PREVISION",IF((E53+F53+G53)&lt;&gt;C53,"ERROR EN PROCEDENCIA",""))</f>
        <v/>
      </c>
      <c r="X53" s="645">
        <f>IF(D53&gt;C53,1,0)</f>
        <v>0</v>
      </c>
      <c r="Y53" s="525">
        <f>IF((E53+F53+G53)&lt;&gt;C53,1,0)</f>
        <v>0</v>
      </c>
    </row>
    <row r="54" spans="1:26" ht="33" customHeight="1" x14ac:dyDescent="0.2">
      <c r="A54" s="516" t="s">
        <v>72</v>
      </c>
      <c r="K54" s="707"/>
    </row>
    <row r="55" spans="1:26" ht="27.75" customHeight="1" x14ac:dyDescent="0.1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707"/>
    </row>
    <row r="56" spans="1:26" ht="30.75" customHeight="1" x14ac:dyDescent="0.15">
      <c r="A56" s="1042"/>
      <c r="B56" s="1043"/>
      <c r="C56" s="998" t="s">
        <v>14</v>
      </c>
      <c r="D56" s="1002" t="s">
        <v>15</v>
      </c>
      <c r="E56" s="704" t="s">
        <v>16</v>
      </c>
      <c r="F56" s="518" t="s">
        <v>17</v>
      </c>
      <c r="G56" s="1000" t="s">
        <v>18</v>
      </c>
      <c r="H56" s="1081"/>
      <c r="I56" s="1082"/>
      <c r="J56" s="1077"/>
      <c r="K56" s="707"/>
    </row>
    <row r="57" spans="1:26" ht="15" customHeight="1" x14ac:dyDescent="0.15">
      <c r="A57" s="557" t="s">
        <v>74</v>
      </c>
      <c r="B57" s="558"/>
      <c r="C57" s="749">
        <f>+[1]BS17A!C1481+[1]BS17A!C1482</f>
        <v>0</v>
      </c>
      <c r="D57" s="750">
        <f>+[1]BS17A!D1481+[1]BS17A!D1482</f>
        <v>0</v>
      </c>
      <c r="E57" s="835"/>
      <c r="F57" s="812"/>
      <c r="G57" s="836"/>
      <c r="H57" s="837">
        <f>+[1]BS17A!Q1481+[1]BS17A!Q1482+[1]BS17A!R1481+[1]BS17A!R1482</f>
        <v>0</v>
      </c>
      <c r="I57" s="838">
        <f>+[1]BS17D!C1483+[1]BS17D!C1484</f>
        <v>0</v>
      </c>
      <c r="J57" s="839">
        <f>+[1]BS17A!T1481+[1]BS17A!T1482</f>
        <v>0</v>
      </c>
      <c r="K57" s="705" t="str">
        <f>IF((D57)&gt;C57,"ERROR EN PREVISION","")</f>
        <v/>
      </c>
      <c r="X57" s="645">
        <f>IF(D57&gt;C57,1,0)</f>
        <v>0</v>
      </c>
      <c r="Y57" s="525"/>
    </row>
    <row r="58" spans="1:26" ht="15" customHeight="1" x14ac:dyDescent="0.15">
      <c r="A58" s="559" t="s">
        <v>75</v>
      </c>
      <c r="B58" s="560"/>
      <c r="C58" s="755">
        <f>+[1]BS17A!C1483+[1]BS17A!C1484</f>
        <v>0</v>
      </c>
      <c r="D58" s="756">
        <f>+[1]BS17A!D1483+[1]BS17A!D1484</f>
        <v>0</v>
      </c>
      <c r="E58" s="840"/>
      <c r="F58" s="841"/>
      <c r="G58" s="842"/>
      <c r="H58" s="843">
        <f>+[1]BS17A!Q1483+[1]BS17A!Q1484+[1]BS17A!R1483+[1]BS17A!R1484</f>
        <v>0</v>
      </c>
      <c r="I58" s="844">
        <f>+[1]BS17D!C1485+[1]BS17D!C1486</f>
        <v>0</v>
      </c>
      <c r="J58" s="844">
        <f>+[1]BS17A!T1483+[1]BS17A!T1484</f>
        <v>0</v>
      </c>
      <c r="K58" s="705" t="str">
        <f>IF((D58)&gt;C58,"ERROR EN PREVISION","")</f>
        <v/>
      </c>
      <c r="X58" s="645">
        <f>IF(D58&gt;C58,1,0)</f>
        <v>0</v>
      </c>
      <c r="Y58" s="525"/>
    </row>
    <row r="59" spans="1:26" ht="15" customHeight="1" x14ac:dyDescent="0.15">
      <c r="A59" s="718" t="s">
        <v>76</v>
      </c>
      <c r="B59" s="719"/>
      <c r="C59" s="749">
        <f>+[1]BS17A!C1485</f>
        <v>0</v>
      </c>
      <c r="D59" s="750">
        <f>+[1]BS17A!D1485</f>
        <v>0</v>
      </c>
      <c r="E59" s="840"/>
      <c r="F59" s="841"/>
      <c r="G59" s="842"/>
      <c r="H59" s="845">
        <f>+[1]BS17A!Q1485+[1]BS17A!R1485</f>
        <v>0</v>
      </c>
      <c r="I59" s="846">
        <f>+[1]BS17D!C1487</f>
        <v>0</v>
      </c>
      <c r="J59" s="846">
        <f>+[1]BS17A!T1485</f>
        <v>0</v>
      </c>
      <c r="K59" s="705"/>
      <c r="X59" s="645"/>
      <c r="Y59" s="525"/>
    </row>
    <row r="60" spans="1:26" ht="15" customHeight="1" x14ac:dyDescent="0.15">
      <c r="A60" s="561" t="s">
        <v>77</v>
      </c>
      <c r="B60" s="562"/>
      <c r="C60" s="755">
        <f>+[1]BS17A!C1488</f>
        <v>0</v>
      </c>
      <c r="D60" s="821">
        <f>+[1]BS17A!D1488</f>
        <v>0</v>
      </c>
      <c r="E60" s="847"/>
      <c r="F60" s="848"/>
      <c r="G60" s="849"/>
      <c r="H60" s="845">
        <f>+[1]BS17A!Q1488+[1]BS17A!R1488</f>
        <v>0</v>
      </c>
      <c r="I60" s="846">
        <f>+[1]BS17D!C1490</f>
        <v>0</v>
      </c>
      <c r="J60" s="846">
        <f>+[1]BS17A!T1488</f>
        <v>0</v>
      </c>
      <c r="K60" s="705" t="str">
        <f>IF((D60)&gt;C60,"ERROR EN PREVISION","")</f>
        <v/>
      </c>
      <c r="X60" s="645">
        <f>IF(D60&gt;C60,1,0)</f>
        <v>0</v>
      </c>
      <c r="Y60" s="525"/>
    </row>
    <row r="61" spans="1:26" ht="15" customHeight="1" x14ac:dyDescent="0.15">
      <c r="A61" s="563" t="s">
        <v>78</v>
      </c>
      <c r="B61" s="564"/>
      <c r="C61" s="755">
        <f>+[1]BS17A!C1486</f>
        <v>0</v>
      </c>
      <c r="D61" s="756">
        <f>+[1]BS17A!D1486</f>
        <v>0</v>
      </c>
      <c r="E61" s="840"/>
      <c r="F61" s="841"/>
      <c r="G61" s="842"/>
      <c r="H61" s="843">
        <f>+[1]BS17A!Q1486+[1]BS17A!R1486</f>
        <v>0</v>
      </c>
      <c r="I61" s="844">
        <f>+[1]BS17D!C1488</f>
        <v>0</v>
      </c>
      <c r="J61" s="844">
        <f>+[1]BS17A!T1486</f>
        <v>0</v>
      </c>
      <c r="K61" s="705" t="str">
        <f>IF((D61)&gt;C61,"ERROR EN PREVISION","")</f>
        <v/>
      </c>
      <c r="X61" s="645">
        <f>IF(D61&gt;C61,1,0)</f>
        <v>0</v>
      </c>
      <c r="Y61" s="525"/>
    </row>
    <row r="62" spans="1:26" ht="15" customHeight="1" x14ac:dyDescent="0.2">
      <c r="A62" s="565" t="s">
        <v>79</v>
      </c>
      <c r="B62" s="566"/>
      <c r="C62" s="761">
        <f>+[1]BS17A!C1487</f>
        <v>0</v>
      </c>
      <c r="D62" s="762">
        <f>+[1]BS17A!D1487</f>
        <v>0</v>
      </c>
      <c r="E62" s="850"/>
      <c r="F62" s="851"/>
      <c r="G62" s="852"/>
      <c r="H62" s="853">
        <f>+[1]BS17A!Q1487+[1]BS17A!R1487</f>
        <v>0</v>
      </c>
      <c r="I62" s="854">
        <f>+[1]BS17D!C1489</f>
        <v>0</v>
      </c>
      <c r="J62" s="854">
        <f>+[1]BS17A!T1487</f>
        <v>0</v>
      </c>
      <c r="K62" s="705" t="str">
        <f>IF((D62)&gt;C62,"ERROR EN PREVISION","")</f>
        <v/>
      </c>
      <c r="L62" s="855"/>
      <c r="M62" s="855"/>
      <c r="X62" s="645">
        <f>IF(D62&gt;C62,1,0)</f>
        <v>0</v>
      </c>
      <c r="Y62" s="525"/>
    </row>
    <row r="63" spans="1:26" ht="34.5" customHeight="1" x14ac:dyDescent="0.2">
      <c r="A63" s="567" t="s">
        <v>80</v>
      </c>
      <c r="B63" s="715"/>
      <c r="C63" s="750"/>
      <c r="D63" s="750"/>
      <c r="E63" s="856"/>
      <c r="F63" s="856"/>
      <c r="G63" s="856"/>
      <c r="H63" s="857"/>
      <c r="I63" s="857"/>
      <c r="J63" s="857"/>
      <c r="K63" s="705"/>
      <c r="L63" s="855"/>
      <c r="M63" s="855"/>
      <c r="X63" s="716"/>
      <c r="Z63" s="514"/>
    </row>
    <row r="64" spans="1:26" ht="34.5" customHeight="1" x14ac:dyDescent="0.2">
      <c r="A64" s="567" t="s">
        <v>81</v>
      </c>
      <c r="B64" s="526"/>
      <c r="C64" s="526"/>
      <c r="F64" s="568"/>
    </row>
    <row r="65" spans="1:27" ht="12.75" customHeight="1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/>
      <c r="Z65" s="514"/>
      <c r="AA65" s="648"/>
    </row>
    <row r="66" spans="1:27" ht="13.5" customHeight="1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/>
      <c r="Z66" s="514"/>
      <c r="AA66" s="648"/>
    </row>
    <row r="67" spans="1:27" ht="28.5" customHeight="1" x14ac:dyDescent="0.25">
      <c r="A67" s="1134"/>
      <c r="B67" s="1135"/>
      <c r="C67" s="1001" t="s">
        <v>14</v>
      </c>
      <c r="D67" s="569" t="s">
        <v>89</v>
      </c>
      <c r="E67" s="570" t="s">
        <v>14</v>
      </c>
      <c r="F67" s="571" t="s">
        <v>90</v>
      </c>
      <c r="G67" s="571" t="s">
        <v>91</v>
      </c>
      <c r="H67" s="572" t="s">
        <v>92</v>
      </c>
      <c r="I67" s="570" t="s">
        <v>14</v>
      </c>
      <c r="J67" s="571" t="s">
        <v>90</v>
      </c>
      <c r="K67" s="571" t="s">
        <v>91</v>
      </c>
      <c r="L67" s="572" t="s">
        <v>92</v>
      </c>
      <c r="M67" s="1081"/>
      <c r="N67" s="1081"/>
      <c r="O67" s="1043"/>
      <c r="P67" s="1077"/>
      <c r="Q67" s="1077"/>
      <c r="R67"/>
      <c r="Z67" s="514"/>
      <c r="AA67" s="648"/>
    </row>
    <row r="68" spans="1:27" ht="15" customHeight="1" x14ac:dyDescent="0.2">
      <c r="A68" s="573" t="s">
        <v>93</v>
      </c>
      <c r="B68" s="574" t="s">
        <v>94</v>
      </c>
      <c r="C68" s="858">
        <v>5</v>
      </c>
      <c r="D68" s="792">
        <v>5</v>
      </c>
      <c r="E68" s="790">
        <v>5</v>
      </c>
      <c r="F68" s="791">
        <v>5</v>
      </c>
      <c r="G68" s="791">
        <v>0</v>
      </c>
      <c r="H68" s="791">
        <v>0</v>
      </c>
      <c r="I68" s="859">
        <v>0</v>
      </c>
      <c r="J68" s="860">
        <v>0</v>
      </c>
      <c r="K68" s="860">
        <v>0</v>
      </c>
      <c r="L68" s="860">
        <v>0</v>
      </c>
      <c r="M68" s="788">
        <v>0</v>
      </c>
      <c r="N68" s="788">
        <v>0</v>
      </c>
      <c r="O68" s="788">
        <v>0</v>
      </c>
      <c r="P68" s="788">
        <v>0</v>
      </c>
      <c r="Q68" s="788">
        <v>0</v>
      </c>
      <c r="R68" s="861"/>
      <c r="S68" s="523"/>
      <c r="Y68" s="645">
        <f>IF(D68&gt;C68,1,0)</f>
        <v>0</v>
      </c>
      <c r="Z68" s="514"/>
      <c r="AA68" s="648"/>
    </row>
    <row r="69" spans="1:27" ht="15" customHeight="1" x14ac:dyDescent="0.2">
      <c r="A69" s="575" t="s">
        <v>95</v>
      </c>
      <c r="B69" s="576" t="s">
        <v>96</v>
      </c>
      <c r="C69" s="862">
        <v>170</v>
      </c>
      <c r="D69" s="759">
        <v>155</v>
      </c>
      <c r="E69" s="757">
        <v>155</v>
      </c>
      <c r="F69" s="758">
        <v>155</v>
      </c>
      <c r="G69" s="758">
        <v>0</v>
      </c>
      <c r="H69" s="758">
        <v>0</v>
      </c>
      <c r="I69" s="859">
        <v>15</v>
      </c>
      <c r="J69" s="860">
        <v>15</v>
      </c>
      <c r="K69" s="863">
        <v>0</v>
      </c>
      <c r="L69" s="863">
        <v>0</v>
      </c>
      <c r="M69" s="755">
        <v>89</v>
      </c>
      <c r="N69" s="755">
        <v>0</v>
      </c>
      <c r="O69" s="755">
        <v>0</v>
      </c>
      <c r="P69" s="755">
        <v>0</v>
      </c>
      <c r="Q69" s="755">
        <v>0</v>
      </c>
      <c r="R69" s="861"/>
      <c r="Y69" s="645">
        <f t="shared" ref="Y69:Y85" si="8">IF(D69&gt;C69,1,0)</f>
        <v>0</v>
      </c>
      <c r="Z69" s="514"/>
      <c r="AA69" s="648"/>
    </row>
    <row r="70" spans="1:27" ht="15" customHeight="1" x14ac:dyDescent="0.2">
      <c r="A70" s="575" t="s">
        <v>25</v>
      </c>
      <c r="B70" s="576" t="s">
        <v>97</v>
      </c>
      <c r="C70" s="862">
        <v>28</v>
      </c>
      <c r="D70" s="759">
        <v>16</v>
      </c>
      <c r="E70" s="757">
        <v>16</v>
      </c>
      <c r="F70" s="758">
        <v>16</v>
      </c>
      <c r="G70" s="758">
        <v>0</v>
      </c>
      <c r="H70" s="758">
        <v>0</v>
      </c>
      <c r="I70" s="859">
        <v>15</v>
      </c>
      <c r="J70" s="860">
        <v>12</v>
      </c>
      <c r="K70" s="863">
        <v>3</v>
      </c>
      <c r="L70" s="863">
        <v>0</v>
      </c>
      <c r="M70" s="755">
        <v>15</v>
      </c>
      <c r="N70" s="755">
        <v>0</v>
      </c>
      <c r="O70" s="755">
        <v>0</v>
      </c>
      <c r="P70" s="755">
        <v>0</v>
      </c>
      <c r="Q70" s="755">
        <v>0</v>
      </c>
      <c r="R70" s="861"/>
      <c r="Y70" s="645">
        <f t="shared" si="8"/>
        <v>0</v>
      </c>
      <c r="Z70" s="514"/>
      <c r="AA70" s="648"/>
    </row>
    <row r="71" spans="1:27" ht="15" customHeight="1" x14ac:dyDescent="0.2">
      <c r="A71" s="575" t="s">
        <v>27</v>
      </c>
      <c r="B71" s="576" t="s">
        <v>98</v>
      </c>
      <c r="C71" s="862">
        <v>7</v>
      </c>
      <c r="D71" s="759">
        <v>3</v>
      </c>
      <c r="E71" s="757">
        <v>3</v>
      </c>
      <c r="F71" s="758">
        <v>3</v>
      </c>
      <c r="G71" s="758">
        <v>0</v>
      </c>
      <c r="H71" s="758">
        <v>0</v>
      </c>
      <c r="I71" s="864">
        <v>4</v>
      </c>
      <c r="J71" s="863">
        <v>4</v>
      </c>
      <c r="K71" s="863">
        <v>0</v>
      </c>
      <c r="L71" s="863">
        <v>0</v>
      </c>
      <c r="M71" s="755">
        <v>5</v>
      </c>
      <c r="N71" s="755">
        <v>0</v>
      </c>
      <c r="O71" s="755">
        <v>0</v>
      </c>
      <c r="P71" s="755">
        <v>0</v>
      </c>
      <c r="Q71" s="755">
        <v>0</v>
      </c>
      <c r="R71" s="861"/>
      <c r="Y71" s="645">
        <f t="shared" si="8"/>
        <v>0</v>
      </c>
      <c r="Z71" s="514"/>
      <c r="AA71" s="648"/>
    </row>
    <row r="72" spans="1:27" ht="15" customHeight="1" x14ac:dyDescent="0.2">
      <c r="A72" s="575" t="s">
        <v>29</v>
      </c>
      <c r="B72" s="576" t="s">
        <v>99</v>
      </c>
      <c r="C72" s="862">
        <v>105</v>
      </c>
      <c r="D72" s="759">
        <v>103</v>
      </c>
      <c r="E72" s="757">
        <v>103</v>
      </c>
      <c r="F72" s="758">
        <v>103</v>
      </c>
      <c r="G72" s="758">
        <v>0</v>
      </c>
      <c r="H72" s="758">
        <v>0</v>
      </c>
      <c r="I72" s="864">
        <v>3</v>
      </c>
      <c r="J72" s="863">
        <v>2</v>
      </c>
      <c r="K72" s="863">
        <v>1</v>
      </c>
      <c r="L72" s="863">
        <v>0</v>
      </c>
      <c r="M72" s="755">
        <v>100</v>
      </c>
      <c r="N72" s="755">
        <v>0</v>
      </c>
      <c r="O72" s="755">
        <v>0</v>
      </c>
      <c r="P72" s="755">
        <v>0</v>
      </c>
      <c r="Q72" s="755">
        <v>0</v>
      </c>
      <c r="R72" s="861"/>
      <c r="Y72" s="645">
        <f t="shared" si="8"/>
        <v>0</v>
      </c>
      <c r="Z72" s="514"/>
      <c r="AA72" s="648"/>
    </row>
    <row r="73" spans="1:27" ht="15" customHeight="1" x14ac:dyDescent="0.2">
      <c r="A73" s="575" t="s">
        <v>100</v>
      </c>
      <c r="B73" s="576" t="s">
        <v>101</v>
      </c>
      <c r="C73" s="862">
        <v>196</v>
      </c>
      <c r="D73" s="759">
        <v>176</v>
      </c>
      <c r="E73" s="757">
        <v>177</v>
      </c>
      <c r="F73" s="758">
        <v>176</v>
      </c>
      <c r="G73" s="758">
        <v>1</v>
      </c>
      <c r="H73" s="758">
        <v>0</v>
      </c>
      <c r="I73" s="864">
        <v>20</v>
      </c>
      <c r="J73" s="863">
        <v>20</v>
      </c>
      <c r="K73" s="863">
        <v>0</v>
      </c>
      <c r="L73" s="863">
        <v>0</v>
      </c>
      <c r="M73" s="755">
        <v>197</v>
      </c>
      <c r="N73" s="755">
        <v>0</v>
      </c>
      <c r="O73" s="755">
        <v>0</v>
      </c>
      <c r="P73" s="755">
        <v>0</v>
      </c>
      <c r="Q73" s="755">
        <v>0</v>
      </c>
      <c r="R73" s="861"/>
      <c r="Y73" s="645">
        <f t="shared" si="8"/>
        <v>0</v>
      </c>
      <c r="Z73" s="514"/>
      <c r="AA73" s="648"/>
    </row>
    <row r="74" spans="1:27" ht="15" customHeight="1" x14ac:dyDescent="0.2">
      <c r="A74" s="575" t="s">
        <v>36</v>
      </c>
      <c r="B74" s="576" t="s">
        <v>102</v>
      </c>
      <c r="C74" s="862">
        <v>1</v>
      </c>
      <c r="D74" s="759">
        <v>1</v>
      </c>
      <c r="E74" s="757">
        <v>1</v>
      </c>
      <c r="F74" s="758">
        <v>1</v>
      </c>
      <c r="G74" s="758">
        <v>0</v>
      </c>
      <c r="H74" s="758">
        <v>0</v>
      </c>
      <c r="I74" s="864">
        <v>0</v>
      </c>
      <c r="J74" s="863">
        <v>0</v>
      </c>
      <c r="K74" s="863">
        <v>0</v>
      </c>
      <c r="L74" s="863">
        <v>0</v>
      </c>
      <c r="M74" s="755">
        <v>1</v>
      </c>
      <c r="N74" s="755">
        <v>0</v>
      </c>
      <c r="O74" s="755">
        <v>0</v>
      </c>
      <c r="P74" s="755">
        <v>0</v>
      </c>
      <c r="Q74" s="755">
        <v>0</v>
      </c>
      <c r="R74" s="861"/>
      <c r="Y74" s="645">
        <f t="shared" si="8"/>
        <v>0</v>
      </c>
      <c r="Z74" s="514"/>
      <c r="AA74" s="648"/>
    </row>
    <row r="75" spans="1:27" ht="15" customHeight="1" x14ac:dyDescent="0.2">
      <c r="A75" s="575" t="s">
        <v>103</v>
      </c>
      <c r="B75" s="576" t="s">
        <v>104</v>
      </c>
      <c r="C75" s="862">
        <v>2</v>
      </c>
      <c r="D75" s="759">
        <v>2</v>
      </c>
      <c r="E75" s="757">
        <v>2</v>
      </c>
      <c r="F75" s="758">
        <v>2</v>
      </c>
      <c r="G75" s="758">
        <v>0</v>
      </c>
      <c r="H75" s="758">
        <v>0</v>
      </c>
      <c r="I75" s="864">
        <v>0</v>
      </c>
      <c r="J75" s="863">
        <v>0</v>
      </c>
      <c r="K75" s="863">
        <v>0</v>
      </c>
      <c r="L75" s="863">
        <v>0</v>
      </c>
      <c r="M75" s="755">
        <v>1</v>
      </c>
      <c r="N75" s="755">
        <v>0</v>
      </c>
      <c r="O75" s="755">
        <v>0</v>
      </c>
      <c r="P75" s="755">
        <v>0</v>
      </c>
      <c r="Q75" s="755">
        <v>0</v>
      </c>
      <c r="R75" s="861"/>
      <c r="Y75" s="645">
        <f t="shared" si="8"/>
        <v>0</v>
      </c>
      <c r="Z75" s="514"/>
      <c r="AA75" s="648"/>
    </row>
    <row r="76" spans="1:27" ht="15" customHeight="1" x14ac:dyDescent="0.2">
      <c r="A76" s="575" t="s">
        <v>105</v>
      </c>
      <c r="B76" s="576" t="s">
        <v>106</v>
      </c>
      <c r="C76" s="862">
        <v>190</v>
      </c>
      <c r="D76" s="759">
        <v>158</v>
      </c>
      <c r="E76" s="757">
        <v>167</v>
      </c>
      <c r="F76" s="758">
        <v>158</v>
      </c>
      <c r="G76" s="758">
        <v>9</v>
      </c>
      <c r="H76" s="758">
        <v>0</v>
      </c>
      <c r="I76" s="864">
        <v>36</v>
      </c>
      <c r="J76" s="863">
        <v>32</v>
      </c>
      <c r="K76" s="863">
        <v>4</v>
      </c>
      <c r="L76" s="863">
        <v>0</v>
      </c>
      <c r="M76" s="755">
        <v>0</v>
      </c>
      <c r="N76" s="755">
        <v>0</v>
      </c>
      <c r="O76" s="755">
        <v>0</v>
      </c>
      <c r="P76" s="755">
        <v>0</v>
      </c>
      <c r="Q76" s="755">
        <v>0</v>
      </c>
      <c r="R76" s="861"/>
      <c r="Y76" s="645">
        <f t="shared" si="8"/>
        <v>0</v>
      </c>
      <c r="Z76" s="514"/>
      <c r="AA76" s="648"/>
    </row>
    <row r="77" spans="1:27" ht="15" customHeight="1" x14ac:dyDescent="0.2">
      <c r="A77" s="575" t="s">
        <v>107</v>
      </c>
      <c r="B77" s="576" t="s">
        <v>108</v>
      </c>
      <c r="C77" s="862">
        <v>14</v>
      </c>
      <c r="D77" s="759">
        <v>12</v>
      </c>
      <c r="E77" s="757">
        <v>12</v>
      </c>
      <c r="F77" s="758">
        <v>12</v>
      </c>
      <c r="G77" s="758">
        <v>0</v>
      </c>
      <c r="H77" s="758">
        <v>0</v>
      </c>
      <c r="I77" s="864">
        <v>2</v>
      </c>
      <c r="J77" s="863">
        <v>2</v>
      </c>
      <c r="K77" s="863">
        <v>0</v>
      </c>
      <c r="L77" s="863">
        <v>0</v>
      </c>
      <c r="M77" s="755">
        <v>6</v>
      </c>
      <c r="N77" s="755">
        <v>0</v>
      </c>
      <c r="O77" s="755">
        <v>0</v>
      </c>
      <c r="P77" s="755">
        <v>0</v>
      </c>
      <c r="Q77" s="755">
        <v>0</v>
      </c>
      <c r="R77" s="861"/>
      <c r="Y77" s="645">
        <f t="shared" si="8"/>
        <v>0</v>
      </c>
      <c r="Z77" s="514"/>
      <c r="AA77" s="648"/>
    </row>
    <row r="78" spans="1:27" ht="15" customHeight="1" x14ac:dyDescent="0.2">
      <c r="A78" s="575" t="s">
        <v>109</v>
      </c>
      <c r="B78" s="576" t="s">
        <v>110</v>
      </c>
      <c r="C78" s="862">
        <v>41</v>
      </c>
      <c r="D78" s="759">
        <v>20</v>
      </c>
      <c r="E78" s="757">
        <v>23</v>
      </c>
      <c r="F78" s="758">
        <v>20</v>
      </c>
      <c r="G78" s="758">
        <v>3</v>
      </c>
      <c r="H78" s="758">
        <v>0</v>
      </c>
      <c r="I78" s="864">
        <v>22</v>
      </c>
      <c r="J78" s="863">
        <v>21</v>
      </c>
      <c r="K78" s="863">
        <v>1</v>
      </c>
      <c r="L78" s="863">
        <v>0</v>
      </c>
      <c r="M78" s="755">
        <v>0</v>
      </c>
      <c r="N78" s="755">
        <v>0</v>
      </c>
      <c r="O78" s="755">
        <v>0</v>
      </c>
      <c r="P78" s="755">
        <v>0</v>
      </c>
      <c r="Q78" s="755">
        <v>0</v>
      </c>
      <c r="R78" s="861"/>
      <c r="Y78" s="645">
        <f t="shared" si="8"/>
        <v>0</v>
      </c>
      <c r="Z78" s="514"/>
      <c r="AA78" s="648"/>
    </row>
    <row r="79" spans="1:27" ht="15" customHeight="1" x14ac:dyDescent="0.2">
      <c r="A79" s="575" t="s">
        <v>111</v>
      </c>
      <c r="B79" s="576" t="s">
        <v>112</v>
      </c>
      <c r="C79" s="862">
        <v>14</v>
      </c>
      <c r="D79" s="759">
        <v>12</v>
      </c>
      <c r="E79" s="757">
        <v>13</v>
      </c>
      <c r="F79" s="758">
        <v>12</v>
      </c>
      <c r="G79" s="758">
        <v>1</v>
      </c>
      <c r="H79" s="758">
        <v>0</v>
      </c>
      <c r="I79" s="864">
        <v>2</v>
      </c>
      <c r="J79" s="863">
        <v>2</v>
      </c>
      <c r="K79" s="863">
        <v>0</v>
      </c>
      <c r="L79" s="863">
        <v>0</v>
      </c>
      <c r="M79" s="755">
        <v>0</v>
      </c>
      <c r="N79" s="755">
        <v>0</v>
      </c>
      <c r="O79" s="755">
        <v>0</v>
      </c>
      <c r="P79" s="755">
        <v>0</v>
      </c>
      <c r="Q79" s="755">
        <v>0</v>
      </c>
      <c r="R79" s="861"/>
      <c r="Y79" s="645">
        <f t="shared" si="8"/>
        <v>0</v>
      </c>
      <c r="Z79" s="514"/>
      <c r="AA79" s="648"/>
    </row>
    <row r="80" spans="1:27" ht="15" customHeight="1" x14ac:dyDescent="0.2">
      <c r="A80" s="575" t="s">
        <v>113</v>
      </c>
      <c r="B80" s="576" t="s">
        <v>114</v>
      </c>
      <c r="C80" s="862">
        <v>50</v>
      </c>
      <c r="D80" s="759">
        <v>34</v>
      </c>
      <c r="E80" s="757">
        <v>36</v>
      </c>
      <c r="F80" s="758">
        <v>34</v>
      </c>
      <c r="G80" s="758">
        <v>2</v>
      </c>
      <c r="H80" s="758">
        <v>0</v>
      </c>
      <c r="I80" s="864">
        <v>17</v>
      </c>
      <c r="J80" s="863">
        <v>16</v>
      </c>
      <c r="K80" s="863">
        <v>1</v>
      </c>
      <c r="L80" s="863">
        <v>0</v>
      </c>
      <c r="M80" s="755">
        <v>3</v>
      </c>
      <c r="N80" s="755">
        <v>0</v>
      </c>
      <c r="O80" s="755">
        <v>0</v>
      </c>
      <c r="P80" s="755">
        <v>0</v>
      </c>
      <c r="Q80" s="755">
        <v>0</v>
      </c>
      <c r="R80" s="861"/>
      <c r="Y80" s="645">
        <f t="shared" si="8"/>
        <v>0</v>
      </c>
      <c r="Z80" s="514"/>
      <c r="AA80" s="648"/>
    </row>
    <row r="81" spans="1:27" ht="15" customHeight="1" x14ac:dyDescent="0.2">
      <c r="A81" s="575" t="s">
        <v>115</v>
      </c>
      <c r="B81" s="576" t="s">
        <v>116</v>
      </c>
      <c r="C81" s="862">
        <v>122</v>
      </c>
      <c r="D81" s="759">
        <v>57</v>
      </c>
      <c r="E81" s="757">
        <v>59</v>
      </c>
      <c r="F81" s="758">
        <v>57</v>
      </c>
      <c r="G81" s="758">
        <v>2</v>
      </c>
      <c r="H81" s="758">
        <v>0</v>
      </c>
      <c r="I81" s="864">
        <v>65</v>
      </c>
      <c r="J81" s="863">
        <v>65</v>
      </c>
      <c r="K81" s="863">
        <v>0</v>
      </c>
      <c r="L81" s="863">
        <v>0</v>
      </c>
      <c r="M81" s="755">
        <v>0</v>
      </c>
      <c r="N81" s="755">
        <v>0</v>
      </c>
      <c r="O81" s="755">
        <v>0</v>
      </c>
      <c r="P81" s="755">
        <v>0</v>
      </c>
      <c r="Q81" s="755">
        <v>0</v>
      </c>
      <c r="R81" s="861"/>
      <c r="Y81" s="645">
        <f t="shared" si="8"/>
        <v>0</v>
      </c>
      <c r="Z81" s="514"/>
      <c r="AA81" s="648"/>
    </row>
    <row r="82" spans="1:27" ht="15" customHeight="1" x14ac:dyDescent="0.2">
      <c r="A82" s="713" t="s">
        <v>117</v>
      </c>
      <c r="B82" s="576" t="s">
        <v>118</v>
      </c>
      <c r="C82" s="862">
        <v>54</v>
      </c>
      <c r="D82" s="759">
        <v>39</v>
      </c>
      <c r="E82" s="757">
        <v>40</v>
      </c>
      <c r="F82" s="758">
        <v>39</v>
      </c>
      <c r="G82" s="758">
        <v>1</v>
      </c>
      <c r="H82" s="758">
        <v>0</v>
      </c>
      <c r="I82" s="864">
        <v>16</v>
      </c>
      <c r="J82" s="863">
        <v>15</v>
      </c>
      <c r="K82" s="863">
        <v>1</v>
      </c>
      <c r="L82" s="863">
        <v>0</v>
      </c>
      <c r="M82" s="755">
        <v>3</v>
      </c>
      <c r="N82" s="755">
        <v>0</v>
      </c>
      <c r="O82" s="755">
        <v>0</v>
      </c>
      <c r="P82" s="755">
        <v>0</v>
      </c>
      <c r="Q82" s="755">
        <v>0</v>
      </c>
      <c r="R82" s="861"/>
      <c r="Y82" s="645">
        <f t="shared" si="8"/>
        <v>0</v>
      </c>
      <c r="Z82" s="514"/>
      <c r="AA82" s="648"/>
    </row>
    <row r="83" spans="1:27" ht="15" customHeight="1" x14ac:dyDescent="0.2">
      <c r="A83" s="577" t="s">
        <v>119</v>
      </c>
      <c r="B83" s="578" t="s">
        <v>120</v>
      </c>
      <c r="C83" s="865">
        <v>133</v>
      </c>
      <c r="D83" s="798">
        <v>124</v>
      </c>
      <c r="E83" s="796">
        <v>124</v>
      </c>
      <c r="F83" s="797">
        <v>124</v>
      </c>
      <c r="G83" s="797">
        <v>0</v>
      </c>
      <c r="H83" s="797">
        <v>0</v>
      </c>
      <c r="I83" s="866">
        <v>9</v>
      </c>
      <c r="J83" s="867">
        <v>9</v>
      </c>
      <c r="K83" s="867">
        <v>0</v>
      </c>
      <c r="L83" s="867">
        <v>0</v>
      </c>
      <c r="M83" s="794">
        <v>133</v>
      </c>
      <c r="N83" s="794">
        <v>0</v>
      </c>
      <c r="O83" s="794">
        <v>0</v>
      </c>
      <c r="P83" s="794">
        <v>0</v>
      </c>
      <c r="Q83" s="794">
        <v>0</v>
      </c>
      <c r="R83" s="861"/>
      <c r="Y83" s="645">
        <f t="shared" si="8"/>
        <v>0</v>
      </c>
      <c r="Z83" s="514"/>
      <c r="AA83" s="648"/>
    </row>
    <row r="84" spans="1:27" ht="15" customHeight="1" x14ac:dyDescent="0.2">
      <c r="A84" s="577" t="s">
        <v>119</v>
      </c>
      <c r="B84" s="578" t="s">
        <v>121</v>
      </c>
      <c r="C84" s="865">
        <v>4</v>
      </c>
      <c r="D84" s="798">
        <v>3</v>
      </c>
      <c r="E84" s="796">
        <v>3</v>
      </c>
      <c r="F84" s="797">
        <v>3</v>
      </c>
      <c r="G84" s="797">
        <v>0</v>
      </c>
      <c r="H84" s="797">
        <v>0</v>
      </c>
      <c r="I84" s="866">
        <v>1</v>
      </c>
      <c r="J84" s="867">
        <v>1</v>
      </c>
      <c r="K84" s="867">
        <v>0</v>
      </c>
      <c r="L84" s="867">
        <v>0</v>
      </c>
      <c r="M84" s="794">
        <v>0</v>
      </c>
      <c r="N84" s="794">
        <v>0</v>
      </c>
      <c r="O84" s="794">
        <v>0</v>
      </c>
      <c r="P84" s="794">
        <v>0</v>
      </c>
      <c r="Q84" s="794">
        <v>0</v>
      </c>
      <c r="R84" s="861"/>
      <c r="Y84" s="645">
        <f t="shared" si="8"/>
        <v>0</v>
      </c>
      <c r="Z84" s="514"/>
      <c r="AA84" s="648"/>
    </row>
    <row r="85" spans="1:27" s="513" customFormat="1" ht="15" customHeight="1" x14ac:dyDescent="0.2">
      <c r="A85" s="1067" t="s">
        <v>122</v>
      </c>
      <c r="B85" s="1068"/>
      <c r="C85" s="868">
        <v>1136</v>
      </c>
      <c r="D85" s="869">
        <v>920</v>
      </c>
      <c r="E85" s="745">
        <v>939</v>
      </c>
      <c r="F85" s="870">
        <v>920</v>
      </c>
      <c r="G85" s="870">
        <v>19</v>
      </c>
      <c r="H85" s="870">
        <v>0</v>
      </c>
      <c r="I85" s="871">
        <v>227</v>
      </c>
      <c r="J85" s="872">
        <v>216</v>
      </c>
      <c r="K85" s="872">
        <v>11</v>
      </c>
      <c r="L85" s="872">
        <v>0</v>
      </c>
      <c r="M85" s="873">
        <v>553</v>
      </c>
      <c r="N85" s="873">
        <v>0</v>
      </c>
      <c r="O85" s="873">
        <v>0</v>
      </c>
      <c r="P85" s="873">
        <v>0</v>
      </c>
      <c r="Q85" s="873">
        <v>0</v>
      </c>
      <c r="R85" s="861"/>
      <c r="Y85" s="645">
        <f t="shared" si="8"/>
        <v>0</v>
      </c>
      <c r="AA85" s="647"/>
    </row>
    <row r="86" spans="1:27" s="613" customFormat="1" ht="31.5" customHeight="1" x14ac:dyDescent="0.2">
      <c r="A86" s="567" t="s">
        <v>123</v>
      </c>
      <c r="B86" s="636"/>
      <c r="C86" s="750"/>
      <c r="D86" s="856"/>
      <c r="E86" s="750"/>
      <c r="F86" s="856"/>
      <c r="G86" s="856"/>
      <c r="H86" s="856"/>
      <c r="I86" s="750"/>
      <c r="J86" s="856"/>
      <c r="K86" s="856"/>
      <c r="L86" s="856"/>
      <c r="M86" s="856"/>
      <c r="N86" s="856"/>
      <c r="O86" s="856"/>
      <c r="P86" s="856"/>
      <c r="Q86" s="856"/>
      <c r="R86" s="874"/>
      <c r="Y86" s="714"/>
    </row>
    <row r="87" spans="1:27" s="613" customFormat="1" ht="15" customHeight="1" x14ac:dyDescent="0.2">
      <c r="A87" s="612" t="s">
        <v>118</v>
      </c>
      <c r="B87" s="636"/>
      <c r="C87" s="750"/>
      <c r="D87" s="856"/>
      <c r="E87" s="750"/>
      <c r="F87" s="856"/>
      <c r="G87" s="856"/>
      <c r="H87" s="856"/>
      <c r="I87" s="750"/>
      <c r="J87" s="856"/>
      <c r="K87" s="856"/>
      <c r="L87" s="856"/>
      <c r="M87" s="856"/>
      <c r="N87" s="856"/>
      <c r="O87" s="856"/>
      <c r="P87" s="856"/>
      <c r="Q87" s="856"/>
      <c r="R87" s="874"/>
      <c r="Y87" s="714"/>
    </row>
    <row r="88" spans="1:27" ht="12.75" customHeight="1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/>
      <c r="Z88" s="514"/>
      <c r="AA88" s="648"/>
    </row>
    <row r="89" spans="1:27" ht="13.5" customHeight="1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/>
      <c r="Z89" s="514"/>
      <c r="AA89" s="648"/>
    </row>
    <row r="90" spans="1:27" ht="28.5" customHeight="1" x14ac:dyDescent="0.25">
      <c r="A90" s="1134"/>
      <c r="B90" s="1135"/>
      <c r="C90" s="1001" t="s">
        <v>14</v>
      </c>
      <c r="D90" s="569" t="s">
        <v>89</v>
      </c>
      <c r="E90" s="570" t="s">
        <v>14</v>
      </c>
      <c r="F90" s="571" t="s">
        <v>90</v>
      </c>
      <c r="G90" s="571" t="s">
        <v>91</v>
      </c>
      <c r="H90" s="572" t="s">
        <v>92</v>
      </c>
      <c r="I90" s="570" t="s">
        <v>14</v>
      </c>
      <c r="J90" s="571" t="s">
        <v>90</v>
      </c>
      <c r="K90" s="571" t="s">
        <v>91</v>
      </c>
      <c r="L90" s="572" t="s">
        <v>92</v>
      </c>
      <c r="M90" s="1081"/>
      <c r="N90" s="1081"/>
      <c r="O90" s="1043"/>
      <c r="P90" s="1077"/>
      <c r="Q90" s="1077"/>
      <c r="R90"/>
      <c r="Z90" s="514"/>
      <c r="AA90" s="648"/>
    </row>
    <row r="91" spans="1:27" ht="15" customHeight="1" x14ac:dyDescent="0.2">
      <c r="A91" s="573" t="s">
        <v>124</v>
      </c>
      <c r="B91" s="574" t="s">
        <v>125</v>
      </c>
      <c r="C91" s="858">
        <v>41</v>
      </c>
      <c r="D91" s="792">
        <v>31</v>
      </c>
      <c r="E91" s="790">
        <v>32</v>
      </c>
      <c r="F91" s="791">
        <v>31</v>
      </c>
      <c r="G91" s="791">
        <v>1</v>
      </c>
      <c r="H91" s="791">
        <v>0</v>
      </c>
      <c r="I91" s="859">
        <v>11</v>
      </c>
      <c r="J91" s="860">
        <v>10</v>
      </c>
      <c r="K91" s="860">
        <v>1</v>
      </c>
      <c r="L91" s="860">
        <v>0</v>
      </c>
      <c r="M91" s="788">
        <v>1</v>
      </c>
      <c r="N91" s="788">
        <v>0</v>
      </c>
      <c r="O91" s="788">
        <v>0</v>
      </c>
      <c r="P91" s="788">
        <v>0</v>
      </c>
      <c r="Q91" s="788">
        <v>0</v>
      </c>
      <c r="R91" s="861"/>
      <c r="S91" s="523"/>
      <c r="Y91" s="645">
        <f>IF(D91&gt;C91,1,0)</f>
        <v>0</v>
      </c>
      <c r="Z91" s="514"/>
      <c r="AA91" s="648"/>
    </row>
    <row r="92" spans="1:27" ht="15" customHeight="1" x14ac:dyDescent="0.2">
      <c r="A92" s="575" t="s">
        <v>126</v>
      </c>
      <c r="B92" s="576" t="s">
        <v>127</v>
      </c>
      <c r="C92" s="862">
        <v>13</v>
      </c>
      <c r="D92" s="759">
        <v>8</v>
      </c>
      <c r="E92" s="757">
        <v>8</v>
      </c>
      <c r="F92" s="758">
        <v>8</v>
      </c>
      <c r="G92" s="758">
        <v>0</v>
      </c>
      <c r="H92" s="758">
        <v>0</v>
      </c>
      <c r="I92" s="859">
        <v>5</v>
      </c>
      <c r="J92" s="860">
        <v>5</v>
      </c>
      <c r="K92" s="863">
        <v>0</v>
      </c>
      <c r="L92" s="863">
        <v>0</v>
      </c>
      <c r="M92" s="755">
        <v>2</v>
      </c>
      <c r="N92" s="755">
        <v>0</v>
      </c>
      <c r="O92" s="755">
        <v>0</v>
      </c>
      <c r="P92" s="755">
        <v>0</v>
      </c>
      <c r="Q92" s="755">
        <v>0</v>
      </c>
      <c r="R92" s="861"/>
      <c r="Y92" s="645">
        <f>IF(D92&gt;C92,1,0)</f>
        <v>0</v>
      </c>
      <c r="Z92" s="514"/>
      <c r="AA92" s="648"/>
    </row>
    <row r="93" spans="1:27" s="513" customFormat="1" ht="15" customHeight="1" x14ac:dyDescent="0.2">
      <c r="A93" s="1067" t="s">
        <v>122</v>
      </c>
      <c r="B93" s="1068"/>
      <c r="C93" s="868">
        <v>54</v>
      </c>
      <c r="D93" s="869">
        <v>39</v>
      </c>
      <c r="E93" s="745">
        <v>40</v>
      </c>
      <c r="F93" s="870">
        <v>39</v>
      </c>
      <c r="G93" s="870">
        <v>1</v>
      </c>
      <c r="H93" s="870">
        <v>0</v>
      </c>
      <c r="I93" s="871">
        <v>16</v>
      </c>
      <c r="J93" s="872">
        <v>15</v>
      </c>
      <c r="K93" s="872">
        <v>1</v>
      </c>
      <c r="L93" s="872">
        <v>0</v>
      </c>
      <c r="M93" s="873">
        <v>3</v>
      </c>
      <c r="N93" s="873">
        <v>0</v>
      </c>
      <c r="O93" s="873">
        <v>0</v>
      </c>
      <c r="P93" s="873">
        <v>0</v>
      </c>
      <c r="Q93" s="873">
        <v>0</v>
      </c>
      <c r="R93" s="861"/>
      <c r="Y93" s="645">
        <f>IF(D93&gt;C93,1,0)</f>
        <v>0</v>
      </c>
      <c r="AA93" s="647"/>
    </row>
    <row r="94" spans="1:27" ht="33" customHeight="1" x14ac:dyDescent="0.2">
      <c r="A94" s="1129" t="s">
        <v>128</v>
      </c>
      <c r="B94" s="1129"/>
      <c r="C94" s="1129"/>
      <c r="D94" s="1129"/>
      <c r="E94" s="655"/>
      <c r="I94" s="655" t="str">
        <f>IF(SUM(C96:C102)=(+I85+E85),"","Verificar diferencia IQ totales Sección E.1 y F1")</f>
        <v/>
      </c>
      <c r="X94" s="653">
        <f>IF(SUM(D96:D102)=E85,0,1)</f>
        <v>0</v>
      </c>
      <c r="Y94" s="652">
        <f>IF(SUM(C96:C102)=(+I85+E85),0,1)</f>
        <v>0</v>
      </c>
    </row>
    <row r="95" spans="1:27" ht="38.25" customHeight="1" x14ac:dyDescent="0.2">
      <c r="A95" s="1067" t="s">
        <v>129</v>
      </c>
      <c r="B95" s="1068"/>
      <c r="C95" s="1002" t="s">
        <v>14</v>
      </c>
      <c r="D95" s="1002" t="s">
        <v>130</v>
      </c>
      <c r="E95" s="687" t="s">
        <v>131</v>
      </c>
      <c r="F95" s="688" t="s">
        <v>132</v>
      </c>
      <c r="I95" s="875" t="s">
        <v>133</v>
      </c>
      <c r="J95" s="729">
        <v>1166</v>
      </c>
      <c r="W95" s="513"/>
      <c r="X95" s="637"/>
      <c r="Y95" s="639"/>
      <c r="Z95" s="647"/>
      <c r="AA95" s="513"/>
    </row>
    <row r="96" spans="1:27" ht="15" customHeight="1" x14ac:dyDescent="0.2">
      <c r="A96" s="1110" t="s">
        <v>134</v>
      </c>
      <c r="B96" s="580" t="s">
        <v>135</v>
      </c>
      <c r="C96" s="876">
        <v>345</v>
      </c>
      <c r="D96" s="877">
        <v>173</v>
      </c>
      <c r="E96" s="878">
        <v>33</v>
      </c>
      <c r="F96" s="879">
        <v>312</v>
      </c>
      <c r="G96" s="705" t="s">
        <v>20</v>
      </c>
      <c r="I96" s="875" t="s">
        <v>136</v>
      </c>
      <c r="J96" s="730">
        <v>1166</v>
      </c>
      <c r="X96" s="652">
        <f>IF(D96&gt;C96,1,0)</f>
        <v>0</v>
      </c>
      <c r="Y96" s="652"/>
    </row>
    <row r="97" spans="1:26" ht="15" customHeight="1" x14ac:dyDescent="0.2">
      <c r="A97" s="1148"/>
      <c r="B97" s="565" t="s">
        <v>137</v>
      </c>
      <c r="C97" s="880">
        <v>0</v>
      </c>
      <c r="D97" s="881"/>
      <c r="E97" s="882"/>
      <c r="F97" s="883"/>
      <c r="G97" s="705" t="s">
        <v>20</v>
      </c>
      <c r="I97" s="875"/>
      <c r="X97" s="652">
        <f t="shared" ref="X97:X102" si="9">IF(D97&gt;C97,1,0)</f>
        <v>0</v>
      </c>
      <c r="Y97" s="652"/>
    </row>
    <row r="98" spans="1:26" ht="15" customHeight="1" x14ac:dyDescent="0.2">
      <c r="A98" s="1110" t="s">
        <v>138</v>
      </c>
      <c r="B98" s="557" t="s">
        <v>135</v>
      </c>
      <c r="C98" s="884">
        <v>119</v>
      </c>
      <c r="D98" s="885">
        <v>118</v>
      </c>
      <c r="E98" s="886">
        <v>9</v>
      </c>
      <c r="F98" s="887">
        <v>110</v>
      </c>
      <c r="G98" s="705" t="s">
        <v>20</v>
      </c>
      <c r="I98" s="875" t="s">
        <v>139</v>
      </c>
      <c r="J98" s="729">
        <v>939</v>
      </c>
      <c r="X98" s="652">
        <f t="shared" si="9"/>
        <v>0</v>
      </c>
      <c r="Y98" s="653"/>
    </row>
    <row r="99" spans="1:26" ht="15" customHeight="1" x14ac:dyDescent="0.2">
      <c r="A99" s="1148"/>
      <c r="B99" s="565" t="s">
        <v>137</v>
      </c>
      <c r="C99" s="880">
        <v>0</v>
      </c>
      <c r="D99" s="881"/>
      <c r="E99" s="882"/>
      <c r="F99" s="883"/>
      <c r="G99" s="705" t="s">
        <v>20</v>
      </c>
      <c r="I99" s="875" t="s">
        <v>140</v>
      </c>
      <c r="J99" s="731">
        <v>939</v>
      </c>
      <c r="X99" s="652">
        <f t="shared" si="9"/>
        <v>0</v>
      </c>
      <c r="Y99" s="653"/>
    </row>
    <row r="100" spans="1:26" ht="15" customHeight="1" x14ac:dyDescent="0.2">
      <c r="A100" s="1096" t="s">
        <v>141</v>
      </c>
      <c r="B100" s="557" t="s">
        <v>142</v>
      </c>
      <c r="C100" s="884">
        <v>146</v>
      </c>
      <c r="D100" s="885">
        <v>146</v>
      </c>
      <c r="E100" s="886">
        <v>7</v>
      </c>
      <c r="F100" s="887">
        <v>139</v>
      </c>
      <c r="G100" s="705" t="s">
        <v>20</v>
      </c>
      <c r="I100" s="888"/>
      <c r="X100" s="652">
        <f t="shared" si="9"/>
        <v>0</v>
      </c>
      <c r="Y100" s="653"/>
    </row>
    <row r="101" spans="1:26" ht="15" customHeight="1" x14ac:dyDescent="0.2">
      <c r="A101" s="1097"/>
      <c r="B101" s="565" t="s">
        <v>143</v>
      </c>
      <c r="C101" s="880">
        <v>3</v>
      </c>
      <c r="D101" s="881">
        <v>3</v>
      </c>
      <c r="E101" s="882">
        <v>1</v>
      </c>
      <c r="F101" s="883">
        <v>2</v>
      </c>
      <c r="G101" s="705" t="s">
        <v>20</v>
      </c>
      <c r="I101" s="888"/>
      <c r="X101" s="652">
        <f t="shared" si="9"/>
        <v>0</v>
      </c>
      <c r="Y101" s="653"/>
    </row>
    <row r="102" spans="1:26" ht="15" customHeight="1" x14ac:dyDescent="0.2">
      <c r="A102" s="1094" t="s">
        <v>144</v>
      </c>
      <c r="B102" s="1095"/>
      <c r="C102" s="889">
        <v>553</v>
      </c>
      <c r="D102" s="890">
        <v>499</v>
      </c>
      <c r="E102" s="891"/>
      <c r="F102" s="892"/>
      <c r="G102" s="705" t="s">
        <v>20</v>
      </c>
      <c r="I102" s="888"/>
      <c r="X102" s="652">
        <f t="shared" si="9"/>
        <v>0</v>
      </c>
      <c r="Y102" s="653"/>
    </row>
    <row r="103" spans="1:26" ht="39" customHeight="1" x14ac:dyDescent="0.2">
      <c r="A103" s="1093" t="s">
        <v>145</v>
      </c>
      <c r="B103" s="1093"/>
      <c r="C103" s="1093"/>
      <c r="D103" s="1093"/>
      <c r="G103" s="526"/>
      <c r="X103" s="638"/>
      <c r="Y103" s="637"/>
    </row>
    <row r="104" spans="1:26" ht="32.25" customHeight="1" x14ac:dyDescent="0.2">
      <c r="A104" s="1067" t="s">
        <v>129</v>
      </c>
      <c r="B104" s="1068"/>
      <c r="C104" s="1002" t="s">
        <v>14</v>
      </c>
      <c r="D104" s="687" t="s">
        <v>131</v>
      </c>
      <c r="E104" s="688" t="s">
        <v>132</v>
      </c>
      <c r="F104" s="1005"/>
      <c r="G104" s="636"/>
      <c r="I104" s="888"/>
      <c r="X104" s="638"/>
      <c r="Y104" s="637"/>
    </row>
    <row r="105" spans="1:26" ht="15" customHeight="1" x14ac:dyDescent="0.2">
      <c r="A105" s="1112" t="s">
        <v>146</v>
      </c>
      <c r="B105" s="1113"/>
      <c r="C105" s="876">
        <f>SUM(D105:E105)</f>
        <v>0</v>
      </c>
      <c r="D105" s="878"/>
      <c r="E105" s="879"/>
      <c r="F105" s="893"/>
      <c r="G105" s="894"/>
      <c r="H105" s="514" t="s">
        <v>20</v>
      </c>
      <c r="I105" s="888"/>
      <c r="X105" s="638"/>
      <c r="Y105" s="637"/>
    </row>
    <row r="106" spans="1:26" ht="15" customHeight="1" x14ac:dyDescent="0.2">
      <c r="A106" s="1108" t="s">
        <v>147</v>
      </c>
      <c r="B106" s="1109"/>
      <c r="C106" s="895">
        <f>SUM(D106:E106)</f>
        <v>0</v>
      </c>
      <c r="D106" s="896"/>
      <c r="E106" s="897"/>
      <c r="F106" s="893"/>
      <c r="G106" s="894"/>
      <c r="H106" s="514" t="s">
        <v>20</v>
      </c>
      <c r="I106" s="888"/>
      <c r="X106" s="638"/>
      <c r="Y106" s="637"/>
    </row>
    <row r="107" spans="1:26" ht="15" customHeight="1" x14ac:dyDescent="0.2">
      <c r="A107" s="1096" t="s">
        <v>148</v>
      </c>
      <c r="B107" s="580" t="s">
        <v>149</v>
      </c>
      <c r="C107" s="876">
        <f>SUM(D107:E107)</f>
        <v>0</v>
      </c>
      <c r="D107" s="878"/>
      <c r="E107" s="879"/>
      <c r="F107" s="893"/>
      <c r="G107" s="894"/>
      <c r="H107" s="514" t="s">
        <v>20</v>
      </c>
      <c r="I107" s="888"/>
      <c r="X107" s="638"/>
      <c r="Y107" s="637"/>
      <c r="Z107" s="650"/>
    </row>
    <row r="108" spans="1:26" ht="15" customHeight="1" x14ac:dyDescent="0.2">
      <c r="A108" s="1097"/>
      <c r="B108" s="565" t="s">
        <v>143</v>
      </c>
      <c r="C108" s="880">
        <f>SUM(D108:E108)</f>
        <v>0</v>
      </c>
      <c r="D108" s="882"/>
      <c r="E108" s="883"/>
      <c r="F108" s="893"/>
      <c r="G108" s="894"/>
      <c r="H108" s="514" t="s">
        <v>20</v>
      </c>
      <c r="I108" s="888"/>
      <c r="X108" s="638"/>
      <c r="Y108" s="638"/>
      <c r="Z108" s="650"/>
    </row>
    <row r="109" spans="1:26" ht="33" customHeight="1" x14ac:dyDescent="0.2">
      <c r="A109" s="1093" t="s">
        <v>150</v>
      </c>
      <c r="B109" s="1093"/>
      <c r="C109" s="1093"/>
      <c r="D109" s="1093"/>
      <c r="K109" s="614"/>
      <c r="X109" s="638"/>
      <c r="Y109" s="638"/>
    </row>
    <row r="110" spans="1:26" ht="30.75" customHeight="1" x14ac:dyDescent="0.15">
      <c r="A110" s="1104" t="s">
        <v>151</v>
      </c>
      <c r="B110" s="1104"/>
      <c r="C110" s="999" t="s">
        <v>14</v>
      </c>
      <c r="D110" s="999" t="s">
        <v>130</v>
      </c>
      <c r="E110" s="614"/>
      <c r="X110" s="638"/>
      <c r="Y110" s="638"/>
    </row>
    <row r="111" spans="1:26" ht="15" customHeight="1" x14ac:dyDescent="0.15">
      <c r="A111" s="1102" t="s">
        <v>152</v>
      </c>
      <c r="B111" s="1103"/>
      <c r="C111" s="898"/>
      <c r="D111" s="899"/>
      <c r="E111" s="705" t="str">
        <f>IF(D111&gt;C111,"Error: Las actividades totales son menores que las realizadas en beneficiarios","")</f>
        <v/>
      </c>
      <c r="R111" s="640">
        <v>0</v>
      </c>
      <c r="X111" s="652">
        <f>IF(D111&gt;C111,1,0)</f>
        <v>0</v>
      </c>
      <c r="Y111" s="652"/>
    </row>
    <row r="112" spans="1:26" ht="15" customHeight="1" x14ac:dyDescent="0.15">
      <c r="A112" s="1078" t="s">
        <v>153</v>
      </c>
      <c r="B112" s="1079"/>
      <c r="C112" s="900"/>
      <c r="D112" s="901"/>
      <c r="E112" s="705" t="str">
        <f>IF(D112&gt;C112,"Error: Las actividades totales son menores que las realizadas en beneficiarios","")</f>
        <v/>
      </c>
      <c r="R112" s="640">
        <v>0</v>
      </c>
      <c r="X112" s="652">
        <f>IF(D112&gt;C112,1,0)</f>
        <v>0</v>
      </c>
      <c r="Y112" s="653"/>
    </row>
    <row r="113" spans="1:25" ht="37.5" customHeight="1" x14ac:dyDescent="0.2">
      <c r="A113" s="579" t="s">
        <v>154</v>
      </c>
      <c r="B113" s="526"/>
      <c r="C113" s="526"/>
      <c r="D113" s="526"/>
      <c r="F113" s="526"/>
    </row>
    <row r="114" spans="1:25" ht="27" customHeight="1" x14ac:dyDescent="0.1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</row>
    <row r="115" spans="1:25" ht="30" customHeight="1" x14ac:dyDescent="0.15">
      <c r="A115" s="1042"/>
      <c r="B115" s="1043"/>
      <c r="C115" s="1002" t="s">
        <v>14</v>
      </c>
      <c r="D115" s="689" t="s">
        <v>156</v>
      </c>
      <c r="E115" s="690" t="s">
        <v>157</v>
      </c>
      <c r="F115" s="1001" t="s">
        <v>16</v>
      </c>
      <c r="G115" s="544" t="s">
        <v>17</v>
      </c>
      <c r="H115" s="998" t="s">
        <v>18</v>
      </c>
      <c r="I115" s="1081"/>
      <c r="J115" s="1082"/>
      <c r="K115" s="1077"/>
    </row>
    <row r="116" spans="1:25" ht="15" customHeight="1" x14ac:dyDescent="0.15">
      <c r="A116" s="1063" t="s">
        <v>158</v>
      </c>
      <c r="B116" s="582" t="s">
        <v>159</v>
      </c>
      <c r="C116" s="800">
        <v>0</v>
      </c>
      <c r="D116" s="902">
        <v>0</v>
      </c>
      <c r="E116" s="903">
        <v>0</v>
      </c>
      <c r="F116" s="802">
        <v>0</v>
      </c>
      <c r="G116" s="904">
        <v>0</v>
      </c>
      <c r="H116" s="801">
        <v>0</v>
      </c>
      <c r="I116" s="801">
        <v>0</v>
      </c>
      <c r="J116" s="905">
        <v>0</v>
      </c>
      <c r="K116" s="801">
        <v>0</v>
      </c>
      <c r="L116" s="705" t="str">
        <f>IF((E116)&gt;C116,"ERROR POR PREVISION",IF((F116+G116+H116)&lt;&gt;C116,"ERROR PROCEDENCIA",""))</f>
        <v/>
      </c>
      <c r="M116" s="523"/>
      <c r="X116" s="654">
        <f>IF(E116&gt;C116,1,0)</f>
        <v>0</v>
      </c>
      <c r="Y116" s="656">
        <f t="shared" ref="Y116:Y133" si="10">IF((F116+G116+H116)&lt;&gt;C116,1,0)</f>
        <v>0</v>
      </c>
    </row>
    <row r="117" spans="1:25" ht="15" customHeight="1" x14ac:dyDescent="0.15">
      <c r="A117" s="1084"/>
      <c r="B117" s="583" t="s">
        <v>160</v>
      </c>
      <c r="C117" s="761">
        <v>0</v>
      </c>
      <c r="D117" s="906"/>
      <c r="E117" s="907"/>
      <c r="F117" s="762">
        <v>0</v>
      </c>
      <c r="G117" s="764">
        <v>0</v>
      </c>
      <c r="H117" s="807">
        <v>0</v>
      </c>
      <c r="I117" s="807">
        <v>0</v>
      </c>
      <c r="J117" s="761">
        <v>0</v>
      </c>
      <c r="K117" s="807">
        <v>0</v>
      </c>
      <c r="L117" s="705" t="str">
        <f>IF((F117+G117+H117)&lt;&gt;C117,"ERROR PROCEDENCIA","")</f>
        <v/>
      </c>
      <c r="M117" s="523"/>
      <c r="X117" s="654"/>
      <c r="Y117" s="656">
        <f t="shared" si="10"/>
        <v>0</v>
      </c>
    </row>
    <row r="118" spans="1:25" ht="15" customHeight="1" x14ac:dyDescent="0.15">
      <c r="A118" s="1085"/>
      <c r="B118" s="584" t="s">
        <v>14</v>
      </c>
      <c r="C118" s="743">
        <v>0</v>
      </c>
      <c r="D118" s="891"/>
      <c r="E118" s="892"/>
      <c r="F118" s="744">
        <v>0</v>
      </c>
      <c r="G118" s="746">
        <v>0</v>
      </c>
      <c r="H118" s="814">
        <v>0</v>
      </c>
      <c r="I118" s="814">
        <v>0</v>
      </c>
      <c r="J118" s="743">
        <v>0</v>
      </c>
      <c r="K118" s="814">
        <v>0</v>
      </c>
      <c r="L118" s="705" t="str">
        <f>IF((F118+G118+H118)&lt;&gt;C118,"ERROR PROCEDENCIA","")</f>
        <v/>
      </c>
      <c r="M118" s="523"/>
      <c r="X118" s="654"/>
      <c r="Y118" s="656">
        <f t="shared" si="10"/>
        <v>0</v>
      </c>
    </row>
    <row r="119" spans="1:25" ht="15" customHeight="1" x14ac:dyDescent="0.15">
      <c r="A119" s="585" t="s">
        <v>161</v>
      </c>
      <c r="B119" s="586"/>
      <c r="C119" s="908">
        <v>575</v>
      </c>
      <c r="D119" s="891"/>
      <c r="E119" s="892"/>
      <c r="F119" s="789">
        <v>0</v>
      </c>
      <c r="G119" s="791">
        <v>538</v>
      </c>
      <c r="H119" s="909">
        <v>37</v>
      </c>
      <c r="I119" s="909">
        <v>3</v>
      </c>
      <c r="J119" s="788">
        <v>0</v>
      </c>
      <c r="K119" s="909">
        <v>0</v>
      </c>
      <c r="L119" s="705" t="str">
        <f>IF((F119+G119+H119)&lt;&gt;C119,"ERROR PROCEDENCIA","")</f>
        <v/>
      </c>
      <c r="M119" s="523"/>
      <c r="X119" s="654"/>
      <c r="Y119" s="656">
        <f t="shared" si="10"/>
        <v>0</v>
      </c>
    </row>
    <row r="120" spans="1:25" ht="15" customHeight="1" x14ac:dyDescent="0.15">
      <c r="A120" s="587" t="s">
        <v>162</v>
      </c>
      <c r="B120" s="588"/>
      <c r="C120" s="910">
        <v>283</v>
      </c>
      <c r="D120" s="911"/>
      <c r="E120" s="912"/>
      <c r="F120" s="795">
        <v>0</v>
      </c>
      <c r="G120" s="797">
        <v>283</v>
      </c>
      <c r="H120" s="823">
        <v>0</v>
      </c>
      <c r="I120" s="823">
        <v>0</v>
      </c>
      <c r="J120" s="794">
        <v>0</v>
      </c>
      <c r="K120" s="823">
        <v>0</v>
      </c>
      <c r="L120" s="705" t="str">
        <f>IF((F120+G120+H120)&lt;&gt;C120,"ERROR PROCEDENCIA","")</f>
        <v/>
      </c>
      <c r="M120" s="523"/>
      <c r="X120" s="654"/>
      <c r="Y120" s="656">
        <f t="shared" si="10"/>
        <v>0</v>
      </c>
    </row>
    <row r="121" spans="1:25" ht="15" customHeight="1" x14ac:dyDescent="0.15">
      <c r="A121" s="1086" t="s">
        <v>163</v>
      </c>
      <c r="B121" s="1070"/>
      <c r="C121" s="868">
        <v>1</v>
      </c>
      <c r="D121" s="745">
        <v>0</v>
      </c>
      <c r="E121" s="747">
        <v>1</v>
      </c>
      <c r="F121" s="744">
        <v>0</v>
      </c>
      <c r="G121" s="746">
        <v>1</v>
      </c>
      <c r="H121" s="814">
        <v>0</v>
      </c>
      <c r="I121" s="814">
        <v>0</v>
      </c>
      <c r="J121" s="743">
        <v>0</v>
      </c>
      <c r="K121" s="814">
        <v>0</v>
      </c>
      <c r="L121" s="705" t="str">
        <f>IF((E121)&gt;C121,"ERROR POR PREVISION",IF((F121+G121+H121)&lt;&gt;C121,"ERROR PROCEDENCIA",""))</f>
        <v/>
      </c>
      <c r="M121" s="523"/>
      <c r="X121" s="654">
        <f>IF(E121&gt;C121,1,0)</f>
        <v>0</v>
      </c>
      <c r="Y121" s="656">
        <f t="shared" si="10"/>
        <v>0</v>
      </c>
    </row>
    <row r="122" spans="1:25" ht="15" customHeight="1" x14ac:dyDescent="0.15">
      <c r="A122" s="589" t="s">
        <v>164</v>
      </c>
      <c r="B122" s="590"/>
      <c r="C122" s="913">
        <v>0</v>
      </c>
      <c r="D122" s="914"/>
      <c r="E122" s="912"/>
      <c r="F122" s="750">
        <v>0</v>
      </c>
      <c r="G122" s="752">
        <v>0</v>
      </c>
      <c r="H122" s="915">
        <v>0</v>
      </c>
      <c r="I122" s="915">
        <v>0</v>
      </c>
      <c r="J122" s="749">
        <v>0</v>
      </c>
      <c r="K122" s="915">
        <v>0</v>
      </c>
      <c r="L122" s="705" t="str">
        <f>IF((F122+G122+H122)&lt;&gt;C122,"ERROR PROCEDENCIA","")</f>
        <v/>
      </c>
      <c r="M122" s="523"/>
      <c r="X122" s="654"/>
      <c r="Y122" s="656">
        <f t="shared" si="10"/>
        <v>0</v>
      </c>
    </row>
    <row r="123" spans="1:25" ht="15" customHeight="1" x14ac:dyDescent="0.15">
      <c r="A123" s="1080" t="s">
        <v>165</v>
      </c>
      <c r="B123" s="591" t="s">
        <v>159</v>
      </c>
      <c r="C123" s="910">
        <v>699</v>
      </c>
      <c r="D123" s="769">
        <v>4</v>
      </c>
      <c r="E123" s="771">
        <v>695</v>
      </c>
      <c r="F123" s="768">
        <v>153</v>
      </c>
      <c r="G123" s="770">
        <v>249</v>
      </c>
      <c r="H123" s="805">
        <v>297</v>
      </c>
      <c r="I123" s="805">
        <v>15</v>
      </c>
      <c r="J123" s="767">
        <v>0</v>
      </c>
      <c r="K123" s="805">
        <v>0</v>
      </c>
      <c r="L123" s="705" t="str">
        <f>IF((E123)&gt;C123,"ERROR POR PREVISION",IF((F123+G123+H123)&lt;&gt;C123,"ERROR PROCEDENCIA",""))</f>
        <v/>
      </c>
      <c r="M123" s="523"/>
      <c r="X123" s="654">
        <f>IF(E123&gt;C123,1,0)</f>
        <v>0</v>
      </c>
      <c r="Y123" s="656">
        <f t="shared" si="10"/>
        <v>0</v>
      </c>
    </row>
    <row r="124" spans="1:25" ht="15" customHeight="1" x14ac:dyDescent="0.15">
      <c r="A124" s="1082"/>
      <c r="B124" s="583" t="s">
        <v>160</v>
      </c>
      <c r="C124" s="916">
        <v>692</v>
      </c>
      <c r="D124" s="906"/>
      <c r="E124" s="907"/>
      <c r="F124" s="762">
        <v>0</v>
      </c>
      <c r="G124" s="764">
        <v>11</v>
      </c>
      <c r="H124" s="807">
        <v>681</v>
      </c>
      <c r="I124" s="807">
        <v>0</v>
      </c>
      <c r="J124" s="761">
        <v>0</v>
      </c>
      <c r="K124" s="807">
        <v>0</v>
      </c>
      <c r="L124" s="705" t="str">
        <f>IF((F124+G124+H124)&lt;&gt;C124,"ERROR PROCEDENCIA","")</f>
        <v/>
      </c>
      <c r="M124" s="523"/>
      <c r="X124" s="654"/>
      <c r="Y124" s="656">
        <f t="shared" si="10"/>
        <v>0</v>
      </c>
    </row>
    <row r="125" spans="1:25" ht="15" customHeight="1" x14ac:dyDescent="0.15">
      <c r="A125" s="1081"/>
      <c r="B125" s="584" t="s">
        <v>14</v>
      </c>
      <c r="C125" s="868">
        <v>1391</v>
      </c>
      <c r="D125" s="891"/>
      <c r="E125" s="892"/>
      <c r="F125" s="744">
        <v>153</v>
      </c>
      <c r="G125" s="746">
        <v>260</v>
      </c>
      <c r="H125" s="814">
        <v>978</v>
      </c>
      <c r="I125" s="814">
        <v>15</v>
      </c>
      <c r="J125" s="743">
        <v>0</v>
      </c>
      <c r="K125" s="814">
        <v>0</v>
      </c>
      <c r="L125" s="705" t="str">
        <f>IF((F125+G125+H125)&lt;&gt;C125,"ERROR PROCEDENCIA","")</f>
        <v/>
      </c>
      <c r="M125" s="523"/>
      <c r="X125" s="654"/>
      <c r="Y125" s="656">
        <f t="shared" si="10"/>
        <v>0</v>
      </c>
    </row>
    <row r="126" spans="1:25" ht="15" customHeight="1" x14ac:dyDescent="0.15">
      <c r="A126" s="1082" t="s">
        <v>166</v>
      </c>
      <c r="B126" s="592" t="s">
        <v>159</v>
      </c>
      <c r="C126" s="913">
        <v>125</v>
      </c>
      <c r="D126" s="790">
        <v>97</v>
      </c>
      <c r="E126" s="792">
        <v>28</v>
      </c>
      <c r="F126" s="789">
        <v>1</v>
      </c>
      <c r="G126" s="791">
        <v>124</v>
      </c>
      <c r="H126" s="909">
        <v>0</v>
      </c>
      <c r="I126" s="909">
        <v>0</v>
      </c>
      <c r="J126" s="749">
        <v>0</v>
      </c>
      <c r="K126" s="909">
        <v>0</v>
      </c>
      <c r="L126" s="705" t="str">
        <f>IF((E126)&gt;C126,"ERROR POR PREVISION",IF((F126+G126+H126)&lt;&gt;C126,"ERROR PROCEDENCIA",""))</f>
        <v/>
      </c>
      <c r="M126" s="523"/>
      <c r="X126" s="654">
        <f>IF(E126&gt;C126,1,0)</f>
        <v>0</v>
      </c>
      <c r="Y126" s="656">
        <f t="shared" si="10"/>
        <v>0</v>
      </c>
    </row>
    <row r="127" spans="1:25" ht="15" customHeight="1" x14ac:dyDescent="0.15">
      <c r="A127" s="1082"/>
      <c r="B127" s="583" t="s">
        <v>160</v>
      </c>
      <c r="C127" s="916">
        <v>62</v>
      </c>
      <c r="D127" s="906"/>
      <c r="E127" s="907"/>
      <c r="F127" s="762">
        <v>0</v>
      </c>
      <c r="G127" s="764">
        <v>28</v>
      </c>
      <c r="H127" s="807">
        <v>34</v>
      </c>
      <c r="I127" s="807">
        <v>0</v>
      </c>
      <c r="J127" s="761">
        <v>0</v>
      </c>
      <c r="K127" s="807">
        <v>0</v>
      </c>
      <c r="L127" s="705" t="str">
        <f>IF((F127+G127+H127)&lt;&gt;C127,"ERROR PROCEDENCIA","")</f>
        <v/>
      </c>
      <c r="M127" s="523"/>
      <c r="X127" s="654"/>
      <c r="Y127" s="656">
        <f t="shared" si="10"/>
        <v>0</v>
      </c>
    </row>
    <row r="128" spans="1:25" ht="15" customHeight="1" x14ac:dyDescent="0.15">
      <c r="A128" s="1082"/>
      <c r="B128" s="584" t="s">
        <v>14</v>
      </c>
      <c r="C128" s="868">
        <v>187</v>
      </c>
      <c r="D128" s="891"/>
      <c r="E128" s="892"/>
      <c r="F128" s="744">
        <v>1</v>
      </c>
      <c r="G128" s="746">
        <v>152</v>
      </c>
      <c r="H128" s="814">
        <v>34</v>
      </c>
      <c r="I128" s="814">
        <v>0</v>
      </c>
      <c r="J128" s="743">
        <v>0</v>
      </c>
      <c r="K128" s="814">
        <v>0</v>
      </c>
      <c r="L128" s="705" t="str">
        <f>IF((F128+G128+H128)&lt;&gt;C128,"ERROR PROCEDENCIA","")</f>
        <v/>
      </c>
      <c r="M128" s="523"/>
      <c r="X128" s="654"/>
      <c r="Y128" s="656">
        <f t="shared" si="10"/>
        <v>0</v>
      </c>
    </row>
    <row r="129" spans="1:26" ht="15" customHeight="1" x14ac:dyDescent="0.15">
      <c r="A129" s="587" t="s">
        <v>167</v>
      </c>
      <c r="B129" s="590"/>
      <c r="C129" s="913">
        <v>72</v>
      </c>
      <c r="D129" s="911"/>
      <c r="E129" s="912"/>
      <c r="F129" s="750">
        <v>4</v>
      </c>
      <c r="G129" s="752">
        <v>17</v>
      </c>
      <c r="H129" s="915">
        <v>51</v>
      </c>
      <c r="I129" s="915">
        <v>0</v>
      </c>
      <c r="J129" s="749">
        <v>0</v>
      </c>
      <c r="K129" s="915">
        <v>0</v>
      </c>
      <c r="L129" s="705" t="str">
        <f>IF((F129+G129+H129)&lt;&gt;C129,"ERROR PROCEDENCIA","")</f>
        <v/>
      </c>
      <c r="M129" s="523"/>
      <c r="X129" s="654"/>
      <c r="Y129" s="656">
        <f t="shared" si="10"/>
        <v>0</v>
      </c>
    </row>
    <row r="130" spans="1:26" ht="15" customHeight="1" x14ac:dyDescent="0.15">
      <c r="A130" s="585" t="s">
        <v>168</v>
      </c>
      <c r="B130" s="593"/>
      <c r="C130" s="868">
        <v>1568</v>
      </c>
      <c r="D130" s="745">
        <v>106</v>
      </c>
      <c r="E130" s="747">
        <v>1462</v>
      </c>
      <c r="F130" s="744">
        <v>1391</v>
      </c>
      <c r="G130" s="746">
        <v>177</v>
      </c>
      <c r="H130" s="814">
        <v>0</v>
      </c>
      <c r="I130" s="814">
        <v>0</v>
      </c>
      <c r="J130" s="743">
        <v>0</v>
      </c>
      <c r="K130" s="814">
        <v>0</v>
      </c>
      <c r="L130" s="705" t="str">
        <f>IF((E130)&gt;C130,"ERROR POR PREVISION",IF((F130+G130+H130)&lt;&gt;C130,"ERROR PROCEDENCIA",""))</f>
        <v/>
      </c>
      <c r="M130" s="523"/>
      <c r="X130" s="654">
        <f>IF(E130&gt;C130,1,0)</f>
        <v>0</v>
      </c>
      <c r="Y130" s="656">
        <f t="shared" si="10"/>
        <v>0</v>
      </c>
    </row>
    <row r="131" spans="1:26" ht="15" customHeight="1" x14ac:dyDescent="0.15">
      <c r="A131" s="1087" t="s">
        <v>169</v>
      </c>
      <c r="B131" s="591" t="s">
        <v>159</v>
      </c>
      <c r="C131" s="913">
        <v>54</v>
      </c>
      <c r="D131" s="751">
        <v>4</v>
      </c>
      <c r="E131" s="753">
        <v>50</v>
      </c>
      <c r="F131" s="750">
        <v>19</v>
      </c>
      <c r="G131" s="752">
        <v>0</v>
      </c>
      <c r="H131" s="915">
        <v>35</v>
      </c>
      <c r="I131" s="915">
        <v>0</v>
      </c>
      <c r="J131" s="749">
        <v>0</v>
      </c>
      <c r="K131" s="915">
        <v>0</v>
      </c>
      <c r="L131" s="705" t="str">
        <f>IF((E131)&gt;C131,"ERROR POR PREVISION",IF((F131+G131+H131)&lt;&gt;C131,"ERROR PROCEDENCIA",""))</f>
        <v/>
      </c>
      <c r="M131" s="523"/>
      <c r="X131" s="654">
        <f>IF(E131&gt;C131,1,0)</f>
        <v>0</v>
      </c>
      <c r="Y131" s="656">
        <f t="shared" si="10"/>
        <v>0</v>
      </c>
    </row>
    <row r="132" spans="1:26" ht="15" customHeight="1" x14ac:dyDescent="0.15">
      <c r="A132" s="1088"/>
      <c r="B132" s="583" t="s">
        <v>160</v>
      </c>
      <c r="C132" s="916">
        <v>70</v>
      </c>
      <c r="D132" s="906"/>
      <c r="E132" s="907"/>
      <c r="F132" s="762">
        <v>0</v>
      </c>
      <c r="G132" s="764">
        <v>69</v>
      </c>
      <c r="H132" s="807">
        <v>1</v>
      </c>
      <c r="I132" s="807">
        <v>0</v>
      </c>
      <c r="J132" s="761">
        <v>0</v>
      </c>
      <c r="K132" s="807">
        <v>0</v>
      </c>
      <c r="L132" s="705" t="str">
        <f t="shared" ref="L132:L137" si="11">IF((F132+G132+H132)&lt;&gt;C132,"ERROR PROCEDENCIA","")</f>
        <v/>
      </c>
      <c r="M132" s="523"/>
      <c r="X132" s="654"/>
      <c r="Y132" s="656">
        <f t="shared" si="10"/>
        <v>0</v>
      </c>
    </row>
    <row r="133" spans="1:26" ht="15" customHeight="1" x14ac:dyDescent="0.15">
      <c r="A133" s="1089"/>
      <c r="B133" s="584" t="s">
        <v>14</v>
      </c>
      <c r="C133" s="868">
        <v>124</v>
      </c>
      <c r="D133" s="891"/>
      <c r="E133" s="892"/>
      <c r="F133" s="744">
        <v>19</v>
      </c>
      <c r="G133" s="746">
        <v>69</v>
      </c>
      <c r="H133" s="814">
        <v>36</v>
      </c>
      <c r="I133" s="814">
        <v>0</v>
      </c>
      <c r="J133" s="743">
        <v>0</v>
      </c>
      <c r="K133" s="814">
        <v>0</v>
      </c>
      <c r="L133" s="705" t="str">
        <f t="shared" si="11"/>
        <v/>
      </c>
      <c r="M133" s="523"/>
      <c r="X133" s="654"/>
      <c r="Y133" s="656">
        <f t="shared" si="10"/>
        <v>0</v>
      </c>
    </row>
    <row r="134" spans="1:26" ht="15" customHeight="1" x14ac:dyDescent="0.15">
      <c r="A134" s="585" t="s">
        <v>170</v>
      </c>
      <c r="B134" s="593"/>
      <c r="C134" s="868">
        <v>1741</v>
      </c>
      <c r="D134" s="891"/>
      <c r="E134" s="892"/>
      <c r="F134" s="744">
        <v>0</v>
      </c>
      <c r="G134" s="746">
        <v>1501</v>
      </c>
      <c r="H134" s="814">
        <v>240</v>
      </c>
      <c r="I134" s="814">
        <v>0</v>
      </c>
      <c r="J134" s="743">
        <v>0</v>
      </c>
      <c r="K134" s="814">
        <v>0</v>
      </c>
      <c r="L134" s="705" t="str">
        <f t="shared" si="11"/>
        <v/>
      </c>
      <c r="M134" s="523"/>
      <c r="X134" s="654"/>
      <c r="Y134" s="656"/>
    </row>
    <row r="135" spans="1:26" ht="15" customHeight="1" x14ac:dyDescent="0.15">
      <c r="A135" s="1052" t="s">
        <v>171</v>
      </c>
      <c r="B135" s="594" t="s">
        <v>159</v>
      </c>
      <c r="C135" s="917">
        <v>2447</v>
      </c>
      <c r="D135" s="835"/>
      <c r="E135" s="836"/>
      <c r="F135" s="769">
        <v>1564</v>
      </c>
      <c r="G135" s="770">
        <v>551</v>
      </c>
      <c r="H135" s="771">
        <v>332</v>
      </c>
      <c r="I135" s="917">
        <v>15</v>
      </c>
      <c r="J135" s="767">
        <v>0</v>
      </c>
      <c r="K135" s="805">
        <v>0</v>
      </c>
      <c r="L135" s="705" t="str">
        <f t="shared" si="11"/>
        <v/>
      </c>
      <c r="M135" s="523"/>
      <c r="X135" s="654"/>
      <c r="Y135" s="656">
        <f>IF((F135+G135+H135)&lt;&gt;C135,1,0)</f>
        <v>0</v>
      </c>
    </row>
    <row r="136" spans="1:26" ht="15" customHeight="1" x14ac:dyDescent="0.15">
      <c r="A136" s="1053"/>
      <c r="B136" s="595" t="s">
        <v>160</v>
      </c>
      <c r="C136" s="862">
        <v>3495</v>
      </c>
      <c r="D136" s="891"/>
      <c r="E136" s="892"/>
      <c r="F136" s="756">
        <v>4</v>
      </c>
      <c r="G136" s="758">
        <v>2447</v>
      </c>
      <c r="H136" s="821">
        <v>1044</v>
      </c>
      <c r="I136" s="821">
        <v>3</v>
      </c>
      <c r="J136" s="755">
        <v>0</v>
      </c>
      <c r="K136" s="821">
        <v>0</v>
      </c>
      <c r="L136" s="705" t="str">
        <f t="shared" si="11"/>
        <v/>
      </c>
      <c r="M136" s="523"/>
      <c r="X136" s="654"/>
      <c r="Y136" s="656">
        <f>IF((F136+G136+H136)&lt;&gt;C136,1,0)</f>
        <v>0</v>
      </c>
    </row>
    <row r="137" spans="1:26" ht="15" customHeight="1" x14ac:dyDescent="0.15">
      <c r="A137" s="1054"/>
      <c r="B137" s="596" t="s">
        <v>14</v>
      </c>
      <c r="C137" s="916">
        <v>5942</v>
      </c>
      <c r="D137" s="911"/>
      <c r="E137" s="912"/>
      <c r="F137" s="762">
        <v>1568</v>
      </c>
      <c r="G137" s="764">
        <v>2998</v>
      </c>
      <c r="H137" s="807">
        <v>1376</v>
      </c>
      <c r="I137" s="807">
        <v>18</v>
      </c>
      <c r="J137" s="761">
        <v>0</v>
      </c>
      <c r="K137" s="807">
        <v>0</v>
      </c>
      <c r="L137" s="705" t="str">
        <f t="shared" si="11"/>
        <v/>
      </c>
      <c r="M137" s="523"/>
      <c r="X137" s="654"/>
      <c r="Y137" s="656">
        <f>IF((F137+G137+H137)&lt;&gt;C137,1,0)</f>
        <v>0</v>
      </c>
    </row>
    <row r="138" spans="1:26" ht="27.75" customHeight="1" x14ac:dyDescent="0.2">
      <c r="A138" s="579" t="s">
        <v>172</v>
      </c>
      <c r="B138" s="526"/>
      <c r="C138" s="597"/>
      <c r="D138" s="597"/>
      <c r="E138" s="598"/>
      <c r="F138" s="597"/>
      <c r="G138" s="888"/>
      <c r="H138" s="888"/>
      <c r="I138" s="888"/>
      <c r="J138" s="888"/>
      <c r="K138" s="888"/>
      <c r="L138" s="888"/>
      <c r="M138" s="888"/>
    </row>
    <row r="139" spans="1:26" ht="27" customHeight="1" x14ac:dyDescent="0.2">
      <c r="A139" s="1055" t="s">
        <v>173</v>
      </c>
      <c r="B139" s="1056"/>
      <c r="C139" s="667" t="s">
        <v>14</v>
      </c>
      <c r="D139" s="599" t="s">
        <v>174</v>
      </c>
      <c r="E139" s="600"/>
      <c r="F139" s="888"/>
      <c r="G139" s="888"/>
      <c r="H139" s="888"/>
      <c r="I139" s="888"/>
      <c r="J139" s="888"/>
      <c r="K139" s="888"/>
      <c r="Z139" s="514"/>
    </row>
    <row r="140" spans="1:26" ht="15" customHeight="1" x14ac:dyDescent="0.2">
      <c r="A140" s="657" t="s">
        <v>175</v>
      </c>
      <c r="B140" s="601"/>
      <c r="C140" s="918">
        <v>0</v>
      </c>
      <c r="D140" s="800">
        <v>0</v>
      </c>
      <c r="E140" s="705" t="str">
        <f t="shared" ref="E140:E146" si="12">IF(D140&gt;C140,"Error: Las actividades totales son menores que las realizadas en beneficiarios","")</f>
        <v/>
      </c>
      <c r="F140" s="888"/>
      <c r="G140" s="888"/>
      <c r="H140" s="888"/>
      <c r="I140" s="888"/>
      <c r="J140" s="888"/>
      <c r="K140" s="888"/>
      <c r="L140" s="919"/>
      <c r="M140" s="919"/>
      <c r="N140" s="919"/>
      <c r="X140" s="654">
        <f>IF(D140&gt;C140,1,0)</f>
        <v>0</v>
      </c>
      <c r="Z140" s="514"/>
    </row>
    <row r="141" spans="1:26" ht="15" customHeight="1" x14ac:dyDescent="0.2">
      <c r="A141" s="563" t="s">
        <v>176</v>
      </c>
      <c r="B141" s="602"/>
      <c r="C141" s="862">
        <v>60</v>
      </c>
      <c r="D141" s="755">
        <v>50</v>
      </c>
      <c r="E141" s="705" t="str">
        <f t="shared" si="12"/>
        <v/>
      </c>
      <c r="F141" s="888"/>
      <c r="G141" s="888"/>
      <c r="H141" s="888"/>
      <c r="I141" s="888"/>
      <c r="J141" s="888"/>
      <c r="K141" s="888"/>
      <c r="L141" s="919"/>
      <c r="M141" s="919"/>
      <c r="N141" s="919"/>
      <c r="X141" s="654">
        <f t="shared" ref="X141:X146" si="13">IF(D141&gt;C141,1,0)</f>
        <v>0</v>
      </c>
      <c r="Z141" s="514"/>
    </row>
    <row r="142" spans="1:26" ht="15" customHeight="1" x14ac:dyDescent="0.2">
      <c r="A142" s="563" t="s">
        <v>177</v>
      </c>
      <c r="B142" s="602"/>
      <c r="C142" s="862">
        <v>596</v>
      </c>
      <c r="D142" s="755">
        <v>556</v>
      </c>
      <c r="E142" s="705" t="str">
        <f t="shared" si="12"/>
        <v/>
      </c>
      <c r="F142" s="888"/>
      <c r="G142" s="888"/>
      <c r="H142" s="888"/>
      <c r="I142" s="888"/>
      <c r="J142" s="888"/>
      <c r="K142" s="888"/>
      <c r="L142" s="919"/>
      <c r="M142" s="919"/>
      <c r="N142" s="919"/>
      <c r="X142" s="654">
        <f t="shared" si="13"/>
        <v>0</v>
      </c>
      <c r="Z142" s="514"/>
    </row>
    <row r="143" spans="1:26" ht="15" customHeight="1" x14ac:dyDescent="0.2">
      <c r="A143" s="563" t="s">
        <v>178</v>
      </c>
      <c r="B143" s="602"/>
      <c r="C143" s="920"/>
      <c r="D143" s="921"/>
      <c r="E143" s="705" t="str">
        <f t="shared" si="12"/>
        <v/>
      </c>
      <c r="F143" s="888"/>
      <c r="G143" s="888"/>
      <c r="H143" s="888"/>
      <c r="I143" s="888"/>
      <c r="J143" s="888"/>
      <c r="K143" s="888"/>
      <c r="L143" s="919"/>
      <c r="M143" s="919"/>
      <c r="N143" s="919"/>
      <c r="X143" s="654">
        <f t="shared" si="13"/>
        <v>0</v>
      </c>
      <c r="Z143" s="514"/>
    </row>
    <row r="144" spans="1:26" ht="15" customHeight="1" x14ac:dyDescent="0.2">
      <c r="A144" s="563" t="s">
        <v>179</v>
      </c>
      <c r="B144" s="602"/>
      <c r="C144" s="862">
        <v>39</v>
      </c>
      <c r="D144" s="922">
        <v>39</v>
      </c>
      <c r="E144" s="705" t="str">
        <f t="shared" si="12"/>
        <v/>
      </c>
      <c r="F144" s="888"/>
      <c r="G144" s="888"/>
      <c r="H144" s="888"/>
      <c r="I144" s="888"/>
      <c r="J144" s="888"/>
      <c r="K144" s="888"/>
      <c r="L144" s="919"/>
      <c r="M144" s="919"/>
      <c r="N144" s="919"/>
      <c r="X144" s="654">
        <f t="shared" si="13"/>
        <v>0</v>
      </c>
      <c r="Z144" s="514"/>
    </row>
    <row r="145" spans="1:28" ht="15" customHeight="1" x14ac:dyDescent="0.2">
      <c r="A145" s="603" t="s">
        <v>180</v>
      </c>
      <c r="B145" s="604"/>
      <c r="C145" s="865">
        <v>78</v>
      </c>
      <c r="D145" s="794">
        <v>76</v>
      </c>
      <c r="E145" s="705" t="str">
        <f t="shared" si="12"/>
        <v/>
      </c>
      <c r="F145" s="888"/>
      <c r="G145" s="888"/>
      <c r="H145" s="888"/>
      <c r="I145" s="888"/>
      <c r="J145" s="888"/>
      <c r="K145" s="888"/>
      <c r="L145" s="919"/>
      <c r="M145" s="919"/>
      <c r="N145" s="919"/>
      <c r="X145" s="654">
        <f t="shared" si="13"/>
        <v>0</v>
      </c>
      <c r="Z145" s="514"/>
    </row>
    <row r="146" spans="1:28" ht="15" customHeight="1" x14ac:dyDescent="0.2">
      <c r="A146" s="581" t="s">
        <v>181</v>
      </c>
      <c r="B146" s="605"/>
      <c r="C146" s="868">
        <v>773</v>
      </c>
      <c r="D146" s="743">
        <v>721</v>
      </c>
      <c r="E146" s="705" t="str">
        <f t="shared" si="12"/>
        <v/>
      </c>
      <c r="F146" s="888"/>
      <c r="G146" s="888"/>
      <c r="H146" s="888"/>
      <c r="I146" s="888"/>
      <c r="J146" s="888"/>
      <c r="K146" s="888"/>
      <c r="L146" s="919"/>
      <c r="M146" s="919"/>
      <c r="N146" s="919"/>
      <c r="X146" s="654">
        <f t="shared" si="13"/>
        <v>0</v>
      </c>
      <c r="Z146" s="514"/>
    </row>
    <row r="147" spans="1:28" s="606" customFormat="1" ht="33" customHeight="1" x14ac:dyDescent="0.2">
      <c r="A147" s="1092" t="s">
        <v>182</v>
      </c>
      <c r="B147" s="1092"/>
      <c r="C147" s="1092"/>
      <c r="D147" s="1092"/>
      <c r="E147" s="1092"/>
      <c r="F147" s="1092"/>
      <c r="W147" s="514"/>
      <c r="X147" s="638"/>
      <c r="Y147" s="638"/>
      <c r="Z147" s="514"/>
      <c r="AA147" s="514"/>
    </row>
    <row r="148" spans="1:28" s="606" customFormat="1" ht="13.9" customHeight="1" x14ac:dyDescent="0.2">
      <c r="A148" s="607"/>
      <c r="B148" s="608"/>
      <c r="C148" s="1144" t="s">
        <v>183</v>
      </c>
      <c r="D148" s="1145"/>
      <c r="E148" s="1144" t="s">
        <v>184</v>
      </c>
      <c r="F148" s="1145"/>
      <c r="G148" s="888"/>
      <c r="H148" s="888"/>
      <c r="I148" s="888"/>
      <c r="J148" s="888"/>
      <c r="K148" s="888"/>
      <c r="L148" s="888"/>
      <c r="M148" s="888"/>
      <c r="N148" s="888"/>
      <c r="O148" s="923"/>
      <c r="W148" s="514"/>
      <c r="X148" s="638"/>
      <c r="Y148" s="638"/>
      <c r="Z148" s="514"/>
      <c r="AA148" s="514"/>
    </row>
    <row r="149" spans="1:28" ht="11.25" customHeight="1" x14ac:dyDescent="0.2">
      <c r="A149" s="1063" t="s">
        <v>185</v>
      </c>
      <c r="B149" s="1064"/>
      <c r="C149" s="1146"/>
      <c r="D149" s="1147"/>
      <c r="E149" s="1146"/>
      <c r="F149" s="1147"/>
      <c r="G149" s="888"/>
      <c r="H149" s="888"/>
      <c r="I149" s="888"/>
      <c r="J149" s="888"/>
      <c r="K149" s="888"/>
      <c r="L149" s="888"/>
      <c r="M149" s="888"/>
      <c r="N149" s="888"/>
      <c r="O149" s="923"/>
      <c r="X149" s="638"/>
      <c r="Z149" s="514"/>
    </row>
    <row r="150" spans="1:28" ht="30" customHeight="1" x14ac:dyDescent="0.2">
      <c r="A150" s="609"/>
      <c r="B150" s="610"/>
      <c r="C150" s="924" t="s">
        <v>14</v>
      </c>
      <c r="D150" s="925" t="s">
        <v>186</v>
      </c>
      <c r="E150" s="926" t="s">
        <v>187</v>
      </c>
      <c r="F150" s="925" t="s">
        <v>188</v>
      </c>
      <c r="G150" s="888"/>
      <c r="H150" s="888"/>
      <c r="I150" s="888"/>
      <c r="J150" s="888"/>
      <c r="K150" s="888"/>
      <c r="L150" s="888"/>
      <c r="N150" s="888"/>
      <c r="O150" s="923"/>
      <c r="X150" s="638"/>
      <c r="Y150" s="651">
        <f>IF(D151&gt;C151,1,0)</f>
        <v>0</v>
      </c>
      <c r="Z150" s="514"/>
    </row>
    <row r="151" spans="1:28" ht="15" customHeight="1" x14ac:dyDescent="0.2">
      <c r="A151" s="1073" t="s">
        <v>189</v>
      </c>
      <c r="B151" s="1074"/>
      <c r="C151" s="927">
        <v>304</v>
      </c>
      <c r="D151" s="928"/>
      <c r="E151" s="927">
        <v>1220</v>
      </c>
      <c r="F151" s="928"/>
      <c r="G151" s="708" t="str">
        <f>+W151</f>
        <v/>
      </c>
      <c r="H151" s="520"/>
      <c r="I151" s="520" t="str">
        <f>+X151</f>
        <v/>
      </c>
      <c r="N151" s="888"/>
      <c r="O151" s="923"/>
      <c r="W151" s="665" t="str">
        <f>IF(D151&gt;C151,"Despachadas total menor que parcial","")</f>
        <v/>
      </c>
      <c r="X151" s="665" t="str">
        <f>IF(F151&gt;E151,"Prescrita solicitadas menor rechazadas","")</f>
        <v/>
      </c>
      <c r="Y151" s="651">
        <f>IF(F151&gt;E151,1,0)</f>
        <v>0</v>
      </c>
      <c r="Z151" s="514"/>
    </row>
    <row r="152" spans="1:28" ht="15" customHeight="1" x14ac:dyDescent="0.2">
      <c r="A152" s="1061" t="s">
        <v>190</v>
      </c>
      <c r="B152" s="1062"/>
      <c r="C152" s="929">
        <v>6182</v>
      </c>
      <c r="D152" s="930">
        <v>467</v>
      </c>
      <c r="E152" s="929">
        <v>13660</v>
      </c>
      <c r="F152" s="930">
        <v>1027</v>
      </c>
      <c r="G152" s="708" t="str">
        <f>+W152</f>
        <v/>
      </c>
      <c r="H152" s="520"/>
      <c r="I152" s="520" t="str">
        <f>+X152</f>
        <v/>
      </c>
      <c r="N152" s="888"/>
      <c r="O152" s="923"/>
      <c r="W152" s="665" t="str">
        <f>IF(D152&gt;C152,"Despachadas total menor que parcial","")</f>
        <v/>
      </c>
      <c r="X152" s="665" t="str">
        <f>IF(F152&gt;E152,"Prescrita solicitadas menor rechazadas","")</f>
        <v/>
      </c>
      <c r="Y152" s="651">
        <f>IF(D152&gt;C152,1,0)</f>
        <v>0</v>
      </c>
      <c r="Z152" s="514"/>
    </row>
    <row r="153" spans="1:28" ht="15" customHeight="1" x14ac:dyDescent="0.2">
      <c r="A153" s="1067" t="s">
        <v>14</v>
      </c>
      <c r="B153" s="1068"/>
      <c r="C153" s="745">
        <f>SUM(C151:C152)</f>
        <v>6486</v>
      </c>
      <c r="D153" s="747">
        <f>SUM(D151:D152)</f>
        <v>467</v>
      </c>
      <c r="E153" s="745">
        <f>SUM(E151:E152)</f>
        <v>14880</v>
      </c>
      <c r="F153" s="747">
        <f>SUM(F151:F152)</f>
        <v>1027</v>
      </c>
      <c r="G153" s="931"/>
      <c r="H153" s="888"/>
      <c r="I153" s="888"/>
      <c r="J153" s="888"/>
      <c r="K153" s="888"/>
      <c r="L153" s="888"/>
      <c r="N153" s="932"/>
      <c r="O153" s="932"/>
      <c r="P153" s="700"/>
      <c r="Q153" s="700"/>
      <c r="R153" s="700"/>
      <c r="S153" s="700"/>
      <c r="T153" s="700"/>
      <c r="U153" s="700"/>
      <c r="V153" s="700"/>
      <c r="W153" s="700"/>
      <c r="X153" s="701"/>
      <c r="Y153" s="702">
        <f>IF(F152&gt;E152,1,0)</f>
        <v>0</v>
      </c>
      <c r="Z153" s="700"/>
      <c r="AA153" s="700"/>
      <c r="AB153" s="700"/>
    </row>
    <row r="154" spans="1:28" s="606" customFormat="1" ht="33" customHeight="1" x14ac:dyDescent="0.2">
      <c r="A154" s="579" t="s">
        <v>191</v>
      </c>
      <c r="N154" s="702"/>
      <c r="O154" s="702"/>
      <c r="P154" s="702"/>
      <c r="Q154" s="702"/>
      <c r="R154" s="702"/>
      <c r="S154" s="702"/>
      <c r="T154" s="700"/>
      <c r="U154" s="702"/>
      <c r="V154" s="702"/>
      <c r="W154" s="702"/>
      <c r="X154" s="702"/>
      <c r="Y154" s="702"/>
      <c r="Z154" s="702"/>
      <c r="AA154" s="702"/>
      <c r="AB154" s="702"/>
    </row>
    <row r="155" spans="1:28" ht="11.25" customHeight="1" x14ac:dyDescent="0.15">
      <c r="A155" s="1040" t="s">
        <v>192</v>
      </c>
      <c r="B155" s="1041"/>
      <c r="C155" s="1075" t="s">
        <v>14</v>
      </c>
      <c r="N155" s="700"/>
      <c r="O155" s="700"/>
      <c r="P155" s="700"/>
      <c r="Q155" s="700"/>
      <c r="R155" s="700"/>
      <c r="S155" s="700"/>
      <c r="T155" s="700"/>
      <c r="U155" s="700"/>
      <c r="V155" s="700"/>
      <c r="W155" s="700"/>
      <c r="X155" s="700"/>
      <c r="Y155" s="700"/>
      <c r="Z155" s="700"/>
      <c r="AA155" s="700"/>
      <c r="AB155" s="700"/>
    </row>
    <row r="156" spans="1:28" ht="21.95" customHeight="1" x14ac:dyDescent="0.15">
      <c r="A156" s="1042"/>
      <c r="B156" s="1043"/>
      <c r="C156" s="1076"/>
      <c r="N156" s="700"/>
      <c r="O156" s="700"/>
      <c r="P156" s="702"/>
      <c r="Q156" s="700"/>
      <c r="R156" s="700"/>
      <c r="S156" s="700"/>
      <c r="T156" s="700"/>
      <c r="U156" s="700"/>
      <c r="V156" s="700"/>
      <c r="W156" s="700"/>
      <c r="X156" s="700"/>
      <c r="Y156" s="700"/>
      <c r="Z156" s="700"/>
      <c r="AA156" s="700"/>
      <c r="AB156" s="700"/>
    </row>
    <row r="157" spans="1:28" ht="14.1" customHeight="1" x14ac:dyDescent="0.15">
      <c r="A157" s="1090" t="s">
        <v>193</v>
      </c>
      <c r="B157" s="1091"/>
      <c r="C157" s="696">
        <v>12970</v>
      </c>
      <c r="D157" s="709"/>
      <c r="E157" s="697"/>
      <c r="F157" s="698"/>
      <c r="H157" s="699"/>
      <c r="I157" s="699"/>
      <c r="J157" s="699"/>
      <c r="K157" s="699"/>
      <c r="L157" s="699"/>
      <c r="M157" s="699"/>
      <c r="N157" s="703"/>
      <c r="O157" s="703"/>
      <c r="P157" s="702"/>
      <c r="Q157" s="700"/>
      <c r="R157" s="700"/>
      <c r="S157" s="700"/>
      <c r="T157" s="700"/>
      <c r="U157" s="700"/>
      <c r="V157" s="700"/>
      <c r="W157" s="700"/>
      <c r="X157" s="700"/>
      <c r="Y157" s="700"/>
      <c r="Z157" s="700"/>
      <c r="AA157" s="700"/>
      <c r="AB157" s="700"/>
    </row>
    <row r="158" spans="1:28" ht="33" customHeight="1" x14ac:dyDescent="0.2">
      <c r="A158" s="668" t="s">
        <v>194</v>
      </c>
      <c r="B158" s="666"/>
      <c r="C158" s="666"/>
      <c r="D158" s="933"/>
      <c r="E158" s="933"/>
      <c r="F158" s="933"/>
      <c r="G158" s="888"/>
      <c r="H158" s="888"/>
      <c r="I158" s="888"/>
      <c r="J158" s="888"/>
      <c r="K158" s="888"/>
      <c r="L158" s="888"/>
      <c r="M158" s="888"/>
      <c r="N158" s="932"/>
      <c r="O158" s="932"/>
      <c r="P158" s="700"/>
      <c r="Q158" s="700"/>
      <c r="R158" s="700"/>
      <c r="S158" s="700"/>
      <c r="T158" s="700"/>
      <c r="U158" s="700"/>
      <c r="V158" s="700"/>
      <c r="W158" s="700"/>
      <c r="X158" s="701"/>
      <c r="Y158" s="701"/>
      <c r="Z158" s="700"/>
      <c r="AA158" s="700"/>
      <c r="AB158" s="700"/>
    </row>
    <row r="159" spans="1:28" ht="21.75" customHeight="1" x14ac:dyDescent="0.2">
      <c r="A159" s="607"/>
      <c r="B159" s="608"/>
      <c r="C159" s="934" t="s">
        <v>14</v>
      </c>
      <c r="D159" s="933"/>
      <c r="E159" s="933"/>
      <c r="F159" s="933"/>
      <c r="G159" s="888"/>
      <c r="H159" s="888"/>
      <c r="I159" s="888"/>
      <c r="J159" s="888"/>
      <c r="K159" s="888"/>
      <c r="L159" s="888"/>
      <c r="M159" s="888"/>
      <c r="N159" s="888"/>
      <c r="O159" s="923"/>
      <c r="X159" s="638"/>
      <c r="Y159" s="638"/>
      <c r="Z159" s="514"/>
    </row>
    <row r="160" spans="1:28" ht="15" customHeight="1" x14ac:dyDescent="0.2">
      <c r="A160" s="1077" t="s">
        <v>195</v>
      </c>
      <c r="B160" s="658" t="s">
        <v>196</v>
      </c>
      <c r="C160" s="935"/>
      <c r="D160" s="936"/>
      <c r="E160" s="933"/>
      <c r="F160" s="933"/>
      <c r="G160" s="888"/>
      <c r="H160" s="888"/>
      <c r="I160" s="888"/>
      <c r="J160" s="888"/>
      <c r="K160" s="888"/>
      <c r="L160" s="888"/>
      <c r="M160" s="888"/>
      <c r="N160" s="888"/>
      <c r="O160" s="923"/>
      <c r="X160" s="638"/>
      <c r="Y160" s="638"/>
      <c r="Z160" s="514"/>
    </row>
    <row r="161" spans="1:26" ht="15" customHeight="1" x14ac:dyDescent="0.2">
      <c r="A161" s="1077"/>
      <c r="B161" s="659" t="s">
        <v>197</v>
      </c>
      <c r="C161" s="937">
        <v>3803</v>
      </c>
      <c r="D161" s="936"/>
      <c r="E161" s="933"/>
      <c r="F161" s="933"/>
      <c r="G161" s="888"/>
      <c r="H161" s="888"/>
      <c r="I161" s="888"/>
      <c r="J161" s="888"/>
      <c r="K161" s="888"/>
      <c r="L161" s="888"/>
      <c r="M161" s="888"/>
      <c r="N161" s="888"/>
      <c r="O161" s="923"/>
      <c r="X161" s="638"/>
      <c r="Y161" s="638"/>
      <c r="Z161" s="514"/>
    </row>
    <row r="162" spans="1:26" ht="15" customHeight="1" x14ac:dyDescent="0.2">
      <c r="A162" s="1065" t="s">
        <v>198</v>
      </c>
      <c r="B162" s="1066"/>
      <c r="C162" s="938">
        <v>10421</v>
      </c>
      <c r="D162" s="936"/>
      <c r="E162" s="933"/>
      <c r="F162" s="933"/>
      <c r="G162" s="888"/>
      <c r="H162" s="888"/>
      <c r="I162" s="888"/>
      <c r="J162" s="888"/>
      <c r="K162" s="888"/>
      <c r="L162" s="888"/>
      <c r="M162" s="888"/>
      <c r="N162" s="888"/>
      <c r="O162" s="923"/>
      <c r="X162" s="638"/>
      <c r="Y162" s="638"/>
      <c r="Z162" s="514"/>
    </row>
    <row r="163" spans="1:26" ht="21.75" customHeight="1" x14ac:dyDescent="0.2">
      <c r="A163" s="1069" t="s">
        <v>199</v>
      </c>
      <c r="B163" s="1070"/>
      <c r="C163" s="939">
        <v>1026</v>
      </c>
      <c r="D163" s="936"/>
      <c r="E163" s="933"/>
      <c r="F163" s="933"/>
      <c r="G163" s="888"/>
      <c r="H163" s="888"/>
      <c r="I163" s="888"/>
      <c r="J163" s="888"/>
      <c r="K163" s="888"/>
      <c r="L163" s="888"/>
      <c r="M163" s="888"/>
      <c r="N163" s="888"/>
      <c r="O163" s="923"/>
      <c r="X163" s="638"/>
      <c r="Y163" s="638"/>
      <c r="Z163" s="514"/>
    </row>
    <row r="164" spans="1:26" ht="33" customHeight="1" x14ac:dyDescent="0.2">
      <c r="A164" s="612" t="s">
        <v>200</v>
      </c>
      <c r="B164" s="526"/>
      <c r="C164" s="526"/>
      <c r="D164" s="526"/>
      <c r="X164" s="638"/>
      <c r="Y164" s="637"/>
      <c r="Z164" s="514"/>
    </row>
    <row r="165" spans="1:26" ht="12.75" customHeight="1" x14ac:dyDescent="0.1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X165" s="638"/>
      <c r="Y165" s="637"/>
      <c r="Z165" s="514"/>
    </row>
    <row r="166" spans="1:26" ht="22.5" customHeight="1" x14ac:dyDescent="0.15">
      <c r="A166" s="1042"/>
      <c r="B166" s="1043"/>
      <c r="C166" s="1081"/>
      <c r="D166" s="669" t="s">
        <v>205</v>
      </c>
      <c r="E166" s="691" t="s">
        <v>206</v>
      </c>
      <c r="F166" s="692" t="s">
        <v>207</v>
      </c>
      <c r="G166" s="692" t="s">
        <v>208</v>
      </c>
      <c r="H166" s="692" t="s">
        <v>209</v>
      </c>
      <c r="I166" s="693" t="s">
        <v>210</v>
      </c>
      <c r="J166" s="1081"/>
      <c r="X166" s="638"/>
      <c r="Y166" s="637"/>
      <c r="Z166" s="514"/>
    </row>
    <row r="167" spans="1:26" ht="15" customHeight="1" x14ac:dyDescent="0.2">
      <c r="A167" s="1030" t="s">
        <v>211</v>
      </c>
      <c r="B167" s="1031"/>
      <c r="C167" s="910">
        <f>SUM(D167:I167)</f>
        <v>0</v>
      </c>
      <c r="D167" s="927"/>
      <c r="E167" s="940"/>
      <c r="F167" s="940"/>
      <c r="G167" s="940"/>
      <c r="H167" s="940"/>
      <c r="I167" s="928"/>
      <c r="J167" s="941"/>
      <c r="K167" s="705" t="str">
        <f>IF(J167&gt;C167,"Error: Las actividades totales son menores que las realizadas en beneficiarios","")</f>
        <v/>
      </c>
      <c r="L167" s="888"/>
      <c r="M167" s="888"/>
      <c r="N167" s="888"/>
      <c r="O167" s="888"/>
      <c r="P167" s="919"/>
      <c r="Q167" s="919"/>
      <c r="R167" s="919"/>
      <c r="X167" s="652">
        <f>IF(J167&gt;C167,1,0)</f>
        <v>0</v>
      </c>
      <c r="Z167" s="514"/>
    </row>
    <row r="168" spans="1:26" ht="15" customHeight="1" x14ac:dyDescent="0.15">
      <c r="A168" s="1071" t="s">
        <v>212</v>
      </c>
      <c r="B168" s="1072"/>
      <c r="C168" s="755">
        <f>SUM(D168:I168)</f>
        <v>0</v>
      </c>
      <c r="D168" s="929"/>
      <c r="E168" s="942"/>
      <c r="F168" s="942"/>
      <c r="G168" s="942"/>
      <c r="H168" s="942"/>
      <c r="I168" s="930"/>
      <c r="J168" s="943"/>
      <c r="K168" s="705" t="str">
        <f>IF(J168&gt;C168,"Error: Las actividades totales son menores que las realizadas en beneficiarios","")</f>
        <v/>
      </c>
      <c r="X168" s="652">
        <f>IF(J168&gt;C168,1,0)</f>
        <v>0</v>
      </c>
      <c r="Y168" s="638"/>
      <c r="Z168" s="514"/>
    </row>
    <row r="169" spans="1:26" ht="15" customHeight="1" x14ac:dyDescent="0.15">
      <c r="A169" s="1036" t="s">
        <v>213</v>
      </c>
      <c r="B169" s="1037"/>
      <c r="C169" s="778">
        <f>SUM(D169:E169)</f>
        <v>0</v>
      </c>
      <c r="D169" s="944"/>
      <c r="E169" s="945"/>
      <c r="F169" s="946"/>
      <c r="G169" s="946"/>
      <c r="H169" s="946"/>
      <c r="I169" s="947"/>
      <c r="J169" s="948"/>
      <c r="K169" s="705" t="str">
        <f>IF(J169&gt;C169,"Error: Las actividades totales son menores que las realizadas en beneficiarios","")</f>
        <v/>
      </c>
      <c r="X169" s="652">
        <f>IF(J169&gt;C169,1,0)</f>
        <v>0</v>
      </c>
      <c r="Y169" s="638"/>
      <c r="Z169" s="514"/>
    </row>
    <row r="170" spans="1:26" ht="33" customHeight="1" x14ac:dyDescent="0.2">
      <c r="A170" s="612" t="s">
        <v>214</v>
      </c>
      <c r="B170" s="613"/>
      <c r="C170" s="526"/>
      <c r="D170" s="526"/>
      <c r="E170" s="526"/>
      <c r="F170" s="526"/>
      <c r="G170" s="526"/>
      <c r="H170" s="526"/>
      <c r="I170" s="526"/>
      <c r="X170" s="638"/>
      <c r="Y170" s="638"/>
      <c r="Z170" s="514"/>
    </row>
    <row r="171" spans="1:26" ht="21" customHeight="1" x14ac:dyDescent="0.1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614"/>
      <c r="N171" s="614"/>
      <c r="Y171" s="638"/>
      <c r="Z171" s="638"/>
    </row>
    <row r="172" spans="1:26" ht="20.25" customHeight="1" x14ac:dyDescent="0.15">
      <c r="A172" s="1042"/>
      <c r="B172" s="1043"/>
      <c r="C172" s="1043"/>
      <c r="D172" s="615" t="s">
        <v>219</v>
      </c>
      <c r="E172" s="611" t="s">
        <v>220</v>
      </c>
      <c r="F172" s="611" t="s">
        <v>221</v>
      </c>
      <c r="G172" s="611" t="s">
        <v>222</v>
      </c>
      <c r="H172" s="611" t="s">
        <v>223</v>
      </c>
      <c r="I172" s="611" t="s">
        <v>224</v>
      </c>
      <c r="J172" s="616" t="s">
        <v>225</v>
      </c>
      <c r="K172" s="611" t="s">
        <v>226</v>
      </c>
      <c r="L172" s="1081"/>
      <c r="M172" s="614"/>
      <c r="N172" s="614"/>
      <c r="Y172" s="638"/>
      <c r="Z172" s="638"/>
    </row>
    <row r="173" spans="1:26" ht="15" customHeight="1" x14ac:dyDescent="0.2">
      <c r="A173" s="1047" t="s">
        <v>227</v>
      </c>
      <c r="B173" s="1048"/>
      <c r="C173" s="949"/>
      <c r="D173" s="950"/>
      <c r="E173" s="951"/>
      <c r="F173" s="951"/>
      <c r="G173" s="951"/>
      <c r="H173" s="951"/>
      <c r="I173" s="951"/>
      <c r="J173" s="952"/>
      <c r="K173" s="951"/>
      <c r="L173" s="953"/>
      <c r="M173" s="712" t="str">
        <f>IF(AND(C173&gt;0,SUM(D173:K173)=0),"Falta registro profesionales participantes",IF(AND(SUM(D173:K173)&gt;0,C173=0),"Falta número de rondas",""))</f>
        <v/>
      </c>
      <c r="N173" s="646"/>
      <c r="Y173" s="652">
        <f>IF(AND(C173&gt;0,SUM(D173:K173)=0),1,IF(AND(SUM(D173:K173)&gt;0,C173=0),1,0))</f>
        <v>0</v>
      </c>
      <c r="Z173" s="638"/>
    </row>
    <row r="174" spans="1:26" ht="15" customHeight="1" x14ac:dyDescent="0.2">
      <c r="A174" s="1038" t="s">
        <v>228</v>
      </c>
      <c r="B174" s="1039"/>
      <c r="C174" s="954"/>
      <c r="D174" s="955"/>
      <c r="E174" s="956"/>
      <c r="F174" s="956"/>
      <c r="G174" s="956"/>
      <c r="H174" s="956"/>
      <c r="I174" s="956"/>
      <c r="J174" s="943"/>
      <c r="K174" s="956"/>
      <c r="L174" s="957"/>
      <c r="M174" s="712" t="str">
        <f>IF(AND(C174&gt;0,SUM(D174:K174)=0),"Falta registro profesionales participantes",IF(AND(SUM(D174:K174)&gt;0,C174=0),"Falta número de rondas",""))</f>
        <v/>
      </c>
      <c r="N174" s="646"/>
      <c r="Y174" s="652">
        <f>IF(AND(C174&gt;0,SUM(D174:K174)=0),1,IF(AND(SUM(D174:K174)&gt;0,C174=0),1,0))</f>
        <v>0</v>
      </c>
      <c r="Z174" s="637"/>
    </row>
    <row r="175" spans="1:26" ht="15" customHeight="1" x14ac:dyDescent="0.2">
      <c r="A175" s="1032" t="s">
        <v>229</v>
      </c>
      <c r="B175" s="1033"/>
      <c r="C175" s="958"/>
      <c r="D175" s="959"/>
      <c r="E175" s="960"/>
      <c r="F175" s="960"/>
      <c r="G175" s="960"/>
      <c r="H175" s="960"/>
      <c r="I175" s="960"/>
      <c r="J175" s="948"/>
      <c r="K175" s="960"/>
      <c r="L175" s="937"/>
      <c r="M175" s="712" t="str">
        <f>IF(AND(C175&gt;0,SUM(D175:K175)=0),"Falta registro profesionales participantes",IF(AND(SUM(D175:K175)&gt;0,C175=0),"Falta número de rondas",""))</f>
        <v/>
      </c>
      <c r="N175" s="646"/>
      <c r="Y175" s="652">
        <f>IF(AND(C175&gt;0,SUM(D175:K175)=0),1,IF(AND(SUM(D175:K175)&gt;0,C175=0),1,0))</f>
        <v>0</v>
      </c>
      <c r="Z175" s="637"/>
    </row>
    <row r="176" spans="1:26" ht="33" customHeight="1" x14ac:dyDescent="0.2">
      <c r="A176" s="612" t="s">
        <v>230</v>
      </c>
      <c r="B176" s="1004"/>
      <c r="C176" s="961"/>
      <c r="D176" s="961"/>
      <c r="E176" s="961"/>
      <c r="F176" s="961"/>
      <c r="G176" s="961"/>
      <c r="H176" s="961"/>
      <c r="I176" s="961"/>
      <c r="J176" s="961"/>
      <c r="K176" s="961"/>
      <c r="X176" s="638"/>
      <c r="Y176" s="637"/>
      <c r="Z176" s="514"/>
    </row>
    <row r="177" spans="1:27" ht="39.950000000000003" customHeight="1" x14ac:dyDescent="0.15">
      <c r="A177" s="1034" t="s">
        <v>231</v>
      </c>
      <c r="B177" s="1035"/>
      <c r="C177" s="1002" t="s">
        <v>14</v>
      </c>
      <c r="D177" s="1002" t="s">
        <v>130</v>
      </c>
      <c r="E177" s="599" t="s">
        <v>232</v>
      </c>
      <c r="F177" s="617"/>
      <c r="G177" s="526"/>
      <c r="H177" s="526"/>
      <c r="L177" s="514" t="s">
        <v>233</v>
      </c>
      <c r="X177" s="638"/>
      <c r="Y177" s="638"/>
      <c r="Z177" s="514"/>
    </row>
    <row r="178" spans="1:27" ht="15" customHeight="1" x14ac:dyDescent="0.15">
      <c r="A178" s="1141" t="s">
        <v>234</v>
      </c>
      <c r="B178" s="618" t="s">
        <v>235</v>
      </c>
      <c r="C178" s="962">
        <v>150</v>
      </c>
      <c r="D178" s="963">
        <v>146</v>
      </c>
      <c r="E178" s="963"/>
      <c r="F178" s="710" t="str">
        <f>IF(D178&gt;C178,"Error: Las actividades totales son menores que las realizadas en beneficiarios","")</f>
        <v/>
      </c>
      <c r="G178" s="526"/>
      <c r="H178" s="526"/>
      <c r="X178" s="652">
        <f>IF(D178&gt;C178,1,0)</f>
        <v>0</v>
      </c>
      <c r="Y178" s="638"/>
      <c r="Z178" s="514"/>
    </row>
    <row r="179" spans="1:27" ht="15" customHeight="1" x14ac:dyDescent="0.15">
      <c r="A179" s="1142"/>
      <c r="B179" s="619" t="s">
        <v>236</v>
      </c>
      <c r="C179" s="964"/>
      <c r="D179" s="965"/>
      <c r="E179" s="965"/>
      <c r="F179" s="710" t="str">
        <f>IF(D179&gt;C179,"Error: Las actividades totales son menores que las realizadas en beneficiarios","")</f>
        <v/>
      </c>
      <c r="G179" s="526"/>
      <c r="H179" s="526"/>
      <c r="X179" s="652">
        <f>IF(D179&gt;C179,1,0)</f>
        <v>0</v>
      </c>
      <c r="Y179" s="637"/>
      <c r="Z179" s="514"/>
    </row>
    <row r="180" spans="1:27" ht="15" customHeight="1" x14ac:dyDescent="0.15">
      <c r="A180" s="1143"/>
      <c r="B180" s="620" t="s">
        <v>237</v>
      </c>
      <c r="C180" s="966"/>
      <c r="D180" s="967"/>
      <c r="E180" s="967"/>
      <c r="F180" s="710" t="str">
        <f>IF(D180&gt;C180,"Error: Las actividades totales son menores que las realizadas en beneficiarios","")</f>
        <v/>
      </c>
      <c r="G180" s="526"/>
      <c r="H180" s="526"/>
      <c r="X180" s="652">
        <f>IF(D180&gt;C180,1,0)</f>
        <v>0</v>
      </c>
      <c r="Y180" s="638"/>
      <c r="Z180" s="514"/>
    </row>
    <row r="181" spans="1:27" ht="33" customHeight="1" x14ac:dyDescent="0.2">
      <c r="A181" s="621" t="s">
        <v>238</v>
      </c>
      <c r="C181" s="622"/>
      <c r="D181" s="622"/>
      <c r="E181" s="919"/>
      <c r="F181" s="623"/>
      <c r="G181" s="623"/>
      <c r="H181" s="526"/>
      <c r="X181" s="638"/>
      <c r="Y181" s="637"/>
      <c r="Z181" s="514"/>
    </row>
    <row r="182" spans="1:27" s="606" customFormat="1" ht="27.75" customHeight="1" x14ac:dyDescent="0.15">
      <c r="A182" s="1138" t="s">
        <v>8</v>
      </c>
      <c r="B182" s="1139"/>
      <c r="C182" s="1006" t="s">
        <v>202</v>
      </c>
      <c r="D182" s="1006" t="s">
        <v>239</v>
      </c>
      <c r="E182" s="1002" t="s">
        <v>240</v>
      </c>
      <c r="F182" s="1006" t="s">
        <v>241</v>
      </c>
      <c r="G182" s="1006" t="s">
        <v>242</v>
      </c>
      <c r="H182" s="1006" t="s">
        <v>243</v>
      </c>
      <c r="I182" s="624"/>
      <c r="W182" s="514"/>
      <c r="X182" s="638"/>
      <c r="Y182" s="637"/>
      <c r="Z182" s="514"/>
      <c r="AA182" s="514"/>
    </row>
    <row r="183" spans="1:27" ht="15" customHeight="1" x14ac:dyDescent="0.15">
      <c r="A183" s="1019" t="s">
        <v>244</v>
      </c>
      <c r="B183" s="1008" t="s">
        <v>245</v>
      </c>
      <c r="C183" s="670">
        <f>SUM(D183:H183)-F183</f>
        <v>0</v>
      </c>
      <c r="D183" s="968"/>
      <c r="E183" s="968"/>
      <c r="F183" s="726"/>
      <c r="G183" s="968"/>
      <c r="H183" s="968"/>
      <c r="I183" s="709"/>
      <c r="X183" s="638"/>
      <c r="Y183" s="637"/>
      <c r="Z183" s="514"/>
    </row>
    <row r="184" spans="1:27" ht="15" customHeight="1" x14ac:dyDescent="0.15">
      <c r="A184" s="1020"/>
      <c r="B184" s="1007" t="s">
        <v>246</v>
      </c>
      <c r="C184" s="671">
        <f t="shared" ref="C184:C195" si="14">SUM(D184:H184)-F184</f>
        <v>0</v>
      </c>
      <c r="D184" s="671">
        <f>SUM(D185:D189)</f>
        <v>0</v>
      </c>
      <c r="E184" s="671">
        <f>SUM(E185:E189)</f>
        <v>0</v>
      </c>
      <c r="F184" s="725">
        <f>SUM(F185:F189)</f>
        <v>0</v>
      </c>
      <c r="G184" s="722">
        <f>SUM(G185:G189)</f>
        <v>0</v>
      </c>
      <c r="H184" s="671">
        <f>SUM(H185:H189)</f>
        <v>0</v>
      </c>
      <c r="I184" s="709"/>
      <c r="X184" s="638"/>
      <c r="Y184" s="637"/>
      <c r="Z184" s="514"/>
    </row>
    <row r="185" spans="1:27" ht="15" customHeight="1" x14ac:dyDescent="0.15">
      <c r="A185" s="1020"/>
      <c r="B185" s="625" t="s">
        <v>247</v>
      </c>
      <c r="C185" s="672">
        <f t="shared" si="14"/>
        <v>0</v>
      </c>
      <c r="D185" s="969"/>
      <c r="E185" s="969"/>
      <c r="F185" s="726"/>
      <c r="G185" s="969"/>
      <c r="H185" s="969"/>
      <c r="I185" s="709"/>
      <c r="X185" s="638"/>
      <c r="Y185" s="637"/>
      <c r="Z185" s="514"/>
    </row>
    <row r="186" spans="1:27" ht="15" customHeight="1" x14ac:dyDescent="0.15">
      <c r="A186" s="1020"/>
      <c r="B186" s="625" t="s">
        <v>248</v>
      </c>
      <c r="C186" s="672">
        <f t="shared" si="14"/>
        <v>0</v>
      </c>
      <c r="D186" s="969"/>
      <c r="E186" s="969"/>
      <c r="F186" s="727"/>
      <c r="G186" s="969"/>
      <c r="H186" s="969"/>
      <c r="I186" s="709"/>
      <c r="X186" s="638"/>
      <c r="Y186" s="637"/>
      <c r="Z186" s="514"/>
    </row>
    <row r="187" spans="1:27" ht="15" customHeight="1" x14ac:dyDescent="0.15">
      <c r="A187" s="1020"/>
      <c r="B187" s="626" t="s">
        <v>249</v>
      </c>
      <c r="C187" s="673">
        <f t="shared" si="14"/>
        <v>0</v>
      </c>
      <c r="D187" s="965"/>
      <c r="E187" s="965"/>
      <c r="F187" s="727"/>
      <c r="G187" s="965"/>
      <c r="H187" s="965"/>
      <c r="I187" s="709"/>
      <c r="X187" s="638"/>
      <c r="Y187" s="637"/>
      <c r="Z187" s="514"/>
    </row>
    <row r="188" spans="1:27" ht="15" customHeight="1" x14ac:dyDescent="0.15">
      <c r="A188" s="1020"/>
      <c r="B188" s="626" t="s">
        <v>250</v>
      </c>
      <c r="C188" s="673">
        <f t="shared" si="14"/>
        <v>0</v>
      </c>
      <c r="D188" s="965"/>
      <c r="E188" s="965"/>
      <c r="F188" s="727"/>
      <c r="G188" s="965"/>
      <c r="H188" s="965"/>
      <c r="I188" s="709"/>
      <c r="X188" s="638"/>
      <c r="Y188" s="637"/>
      <c r="Z188" s="514"/>
    </row>
    <row r="189" spans="1:27" ht="15" customHeight="1" x14ac:dyDescent="0.15">
      <c r="A189" s="1021"/>
      <c r="B189" s="627" t="s">
        <v>251</v>
      </c>
      <c r="C189" s="671">
        <f t="shared" si="14"/>
        <v>0</v>
      </c>
      <c r="D189" s="967"/>
      <c r="E189" s="967"/>
      <c r="F189" s="728"/>
      <c r="G189" s="967"/>
      <c r="H189" s="967"/>
      <c r="I189" s="709"/>
      <c r="X189" s="638"/>
      <c r="Y189" s="638"/>
      <c r="Z189" s="514"/>
    </row>
    <row r="190" spans="1:27" ht="15" customHeight="1" x14ac:dyDescent="0.15">
      <c r="A190" s="1020" t="s">
        <v>252</v>
      </c>
      <c r="B190" s="694" t="s">
        <v>245</v>
      </c>
      <c r="C190" s="695">
        <f t="shared" si="14"/>
        <v>0</v>
      </c>
      <c r="D190" s="970"/>
      <c r="E190" s="970"/>
      <c r="F190" s="723"/>
      <c r="G190" s="971"/>
      <c r="H190" s="970"/>
      <c r="I190" s="709"/>
      <c r="X190" s="638"/>
      <c r="Y190" s="638"/>
      <c r="Z190" s="514"/>
    </row>
    <row r="191" spans="1:27" ht="15" customHeight="1" x14ac:dyDescent="0.15">
      <c r="A191" s="1020"/>
      <c r="B191" s="1008" t="s">
        <v>246</v>
      </c>
      <c r="C191" s="670">
        <f t="shared" si="14"/>
        <v>0</v>
      </c>
      <c r="D191" s="972"/>
      <c r="E191" s="972"/>
      <c r="F191" s="726"/>
      <c r="G191" s="968"/>
      <c r="H191" s="972"/>
      <c r="I191" s="709"/>
      <c r="X191" s="638"/>
      <c r="Y191" s="638"/>
      <c r="Z191" s="514"/>
    </row>
    <row r="192" spans="1:27" ht="15" customHeight="1" x14ac:dyDescent="0.15">
      <c r="A192" s="1020"/>
      <c r="B192" s="1007" t="s">
        <v>253</v>
      </c>
      <c r="C192" s="671">
        <f t="shared" si="14"/>
        <v>0</v>
      </c>
      <c r="D192" s="966"/>
      <c r="E192" s="966"/>
      <c r="F192" s="728"/>
      <c r="G192" s="967"/>
      <c r="H192" s="966"/>
      <c r="I192" s="709"/>
      <c r="X192" s="638"/>
      <c r="Y192" s="638"/>
      <c r="Z192" s="514"/>
    </row>
    <row r="193" spans="1:55" ht="15" customHeight="1" x14ac:dyDescent="0.15">
      <c r="A193" s="1019" t="s">
        <v>254</v>
      </c>
      <c r="B193" s="1008" t="s">
        <v>245</v>
      </c>
      <c r="C193" s="670">
        <f t="shared" si="14"/>
        <v>0</v>
      </c>
      <c r="D193" s="972"/>
      <c r="E193" s="972"/>
      <c r="F193" s="726"/>
      <c r="G193" s="968"/>
      <c r="H193" s="972"/>
      <c r="I193" s="709"/>
      <c r="X193" s="638"/>
      <c r="Y193" s="638"/>
      <c r="Z193" s="514"/>
    </row>
    <row r="194" spans="1:55" ht="15" customHeight="1" x14ac:dyDescent="0.15">
      <c r="A194" s="1020"/>
      <c r="B194" s="628" t="s">
        <v>246</v>
      </c>
      <c r="C194" s="674">
        <f t="shared" si="14"/>
        <v>0</v>
      </c>
      <c r="D194" s="973"/>
      <c r="E194" s="973"/>
      <c r="F194" s="728"/>
      <c r="G194" s="974"/>
      <c r="H194" s="973"/>
      <c r="I194" s="709"/>
      <c r="X194" s="638"/>
      <c r="Y194" s="638"/>
      <c r="Z194" s="514"/>
    </row>
    <row r="195" spans="1:55" ht="15" customHeight="1" x14ac:dyDescent="0.15">
      <c r="A195" s="1021"/>
      <c r="B195" s="629" t="s">
        <v>255</v>
      </c>
      <c r="C195" s="675">
        <f t="shared" si="14"/>
        <v>0</v>
      </c>
      <c r="D195" s="975"/>
      <c r="E195" s="975"/>
      <c r="F195" s="724"/>
      <c r="G195" s="976"/>
      <c r="H195" s="975"/>
      <c r="I195" s="709"/>
      <c r="W195" s="606"/>
      <c r="X195" s="638"/>
      <c r="Y195" s="641"/>
      <c r="Z195" s="606"/>
      <c r="AA195" s="606"/>
    </row>
    <row r="196" spans="1:55" ht="15" customHeight="1" x14ac:dyDescent="0.2">
      <c r="A196" s="1021" t="s">
        <v>256</v>
      </c>
      <c r="B196" s="1008" t="s">
        <v>245</v>
      </c>
      <c r="C196" s="972"/>
      <c r="D196" s="676"/>
      <c r="E196" s="677"/>
      <c r="F196" s="677"/>
      <c r="G196" s="677"/>
      <c r="H196" s="678"/>
      <c r="I196" s="709"/>
      <c r="W196" s="977"/>
      <c r="X196" s="978"/>
      <c r="Y196" s="978"/>
      <c r="Z196" s="979"/>
      <c r="AA196" s="980"/>
    </row>
    <row r="197" spans="1:55" ht="15" customHeight="1" x14ac:dyDescent="0.2">
      <c r="A197" s="1022"/>
      <c r="B197" s="1007" t="s">
        <v>257</v>
      </c>
      <c r="C197" s="966"/>
      <c r="D197" s="679"/>
      <c r="E197" s="680"/>
      <c r="F197" s="680"/>
      <c r="G197" s="680"/>
      <c r="H197" s="681"/>
      <c r="I197" s="709"/>
      <c r="W197" s="981"/>
      <c r="X197" s="982"/>
      <c r="Y197" s="983"/>
      <c r="AA197" s="984"/>
    </row>
    <row r="198" spans="1:55" ht="15" customHeight="1" x14ac:dyDescent="0.2">
      <c r="A198" s="1022" t="s">
        <v>258</v>
      </c>
      <c r="B198" s="1140"/>
      <c r="C198" s="985"/>
      <c r="D198" s="682"/>
      <c r="E198" s="683"/>
      <c r="F198" s="683"/>
      <c r="G198" s="683"/>
      <c r="H198" s="684"/>
      <c r="I198" s="520" t="str">
        <f>X198</f>
        <v/>
      </c>
      <c r="W198" s="981"/>
      <c r="X198" s="717" t="str">
        <f>+IF($C198&lt;=$C197,""," El Nº de Biopsias de Cirugía menor enviadas a anatomía patologica del Programa de Resolutividad NO deben ser  MAYOR a las cirugias Menores  realizadas del programa de resolutividad")</f>
        <v/>
      </c>
      <c r="Y198" s="983"/>
      <c r="Z198" s="648">
        <f>+IF($C198&lt;=$C197,0,1)</f>
        <v>0</v>
      </c>
      <c r="AA198" s="984"/>
    </row>
    <row r="199" spans="1:55" s="980" customFormat="1" ht="33" customHeight="1" x14ac:dyDescent="0.2">
      <c r="A199" s="660" t="s">
        <v>259</v>
      </c>
      <c r="B199" s="514"/>
      <c r="C199" s="514"/>
      <c r="D199" s="514"/>
      <c r="E199" s="888"/>
      <c r="F199" s="888"/>
      <c r="G199" s="888"/>
      <c r="H199" s="514"/>
      <c r="I199" s="977"/>
      <c r="J199" s="977"/>
      <c r="K199" s="977"/>
      <c r="L199" s="977"/>
      <c r="M199" s="977"/>
      <c r="N199" s="977"/>
      <c r="O199" s="986"/>
      <c r="P199" s="986"/>
      <c r="Q199" s="986"/>
      <c r="R199" s="986"/>
      <c r="S199" s="986"/>
      <c r="T199" s="986"/>
      <c r="U199" s="986"/>
      <c r="V199" s="987"/>
      <c r="W199" s="981"/>
      <c r="X199" s="983"/>
      <c r="Y199" s="983"/>
      <c r="Z199" s="988"/>
      <c r="AA199" s="984"/>
      <c r="AB199" s="987"/>
      <c r="AC199" s="987"/>
      <c r="AD199" s="987"/>
      <c r="AE199" s="987"/>
      <c r="AF199" s="987"/>
      <c r="AG199" s="987"/>
      <c r="AH199" s="987"/>
      <c r="AI199" s="987"/>
      <c r="AJ199" s="987"/>
      <c r="AK199" s="987"/>
      <c r="AL199" s="987"/>
      <c r="AM199" s="987"/>
      <c r="AN199" s="987"/>
      <c r="AO199" s="987"/>
      <c r="AP199" s="987"/>
      <c r="AQ199" s="987"/>
      <c r="AR199" s="987"/>
      <c r="AS199" s="987"/>
      <c r="AT199" s="987"/>
      <c r="AU199" s="987"/>
      <c r="AV199" s="987"/>
      <c r="AW199" s="987"/>
      <c r="AX199" s="987"/>
      <c r="BB199" s="989"/>
      <c r="BC199" s="989"/>
    </row>
    <row r="200" spans="1:55" s="994" customFormat="1" ht="27" customHeight="1" x14ac:dyDescent="0.2">
      <c r="A200" s="1028" t="s">
        <v>260</v>
      </c>
      <c r="B200" s="1029"/>
      <c r="C200" s="661" t="s">
        <v>261</v>
      </c>
      <c r="D200" s="888"/>
      <c r="E200" s="888"/>
      <c r="F200" s="888"/>
      <c r="G200" s="514"/>
      <c r="H200" s="514"/>
      <c r="I200" s="990"/>
      <c r="J200" s="990"/>
      <c r="K200" s="990"/>
      <c r="L200" s="990"/>
      <c r="M200" s="990"/>
      <c r="N200" s="991"/>
      <c r="O200" s="992"/>
      <c r="P200" s="992"/>
      <c r="Q200" s="992"/>
      <c r="R200" s="992"/>
      <c r="S200" s="992"/>
      <c r="T200" s="992"/>
      <c r="U200" s="992"/>
      <c r="V200" s="993"/>
      <c r="W200" s="981"/>
      <c r="X200" s="983"/>
      <c r="Y200" s="983"/>
      <c r="Z200" s="988"/>
      <c r="AA200" s="984"/>
      <c r="AB200" s="993"/>
      <c r="AC200" s="993"/>
      <c r="AD200" s="993"/>
      <c r="AE200" s="993"/>
      <c r="AF200" s="993"/>
      <c r="AG200" s="993"/>
      <c r="AH200" s="993"/>
      <c r="AI200" s="993"/>
      <c r="AJ200" s="993"/>
      <c r="AK200" s="993"/>
      <c r="AL200" s="993"/>
      <c r="AM200" s="993"/>
      <c r="AN200" s="993"/>
      <c r="AO200" s="993"/>
      <c r="AP200" s="993"/>
      <c r="AQ200" s="993"/>
      <c r="AR200" s="993"/>
      <c r="AS200" s="993"/>
      <c r="AT200" s="993"/>
      <c r="AU200" s="993"/>
      <c r="AV200" s="993"/>
      <c r="AW200" s="993"/>
      <c r="AX200" s="993"/>
      <c r="BB200" s="995"/>
      <c r="BC200" s="995"/>
    </row>
    <row r="201" spans="1:55" s="994" customFormat="1" ht="15" customHeight="1" x14ac:dyDescent="0.2">
      <c r="A201" s="1025" t="s">
        <v>262</v>
      </c>
      <c r="B201" s="1026"/>
      <c r="C201" s="662"/>
      <c r="D201" s="996"/>
      <c r="E201" s="888"/>
      <c r="F201" s="888"/>
      <c r="G201" s="514"/>
      <c r="H201" s="514"/>
      <c r="I201" s="990"/>
      <c r="J201" s="990"/>
      <c r="K201" s="990"/>
      <c r="L201" s="990"/>
      <c r="M201" s="990"/>
      <c r="N201" s="991"/>
      <c r="O201" s="992"/>
      <c r="P201" s="992"/>
      <c r="Q201" s="992"/>
      <c r="R201" s="992"/>
      <c r="S201" s="992"/>
      <c r="T201" s="992"/>
      <c r="U201" s="992"/>
      <c r="V201" s="993"/>
      <c r="W201" s="981"/>
      <c r="X201" s="983"/>
      <c r="Y201" s="983"/>
      <c r="Z201" s="988"/>
      <c r="AA201" s="984"/>
      <c r="AB201" s="993"/>
      <c r="AC201" s="993"/>
      <c r="AD201" s="993"/>
      <c r="AE201" s="993"/>
      <c r="AF201" s="993"/>
      <c r="AG201" s="993"/>
      <c r="AH201" s="993"/>
      <c r="AI201" s="993"/>
      <c r="AJ201" s="993"/>
      <c r="AK201" s="993"/>
      <c r="AL201" s="993"/>
      <c r="AM201" s="993"/>
      <c r="AN201" s="993"/>
      <c r="AO201" s="993"/>
      <c r="AP201" s="993"/>
      <c r="AQ201" s="993"/>
      <c r="AR201" s="993"/>
      <c r="AS201" s="993"/>
      <c r="AT201" s="993"/>
      <c r="AU201" s="993"/>
      <c r="AV201" s="993"/>
      <c r="AW201" s="993"/>
      <c r="AX201" s="993"/>
      <c r="BB201" s="995"/>
      <c r="BC201" s="995"/>
    </row>
    <row r="202" spans="1:55" s="994" customFormat="1" ht="15" customHeight="1" x14ac:dyDescent="0.2">
      <c r="A202" s="1023" t="s">
        <v>263</v>
      </c>
      <c r="B202" s="1024"/>
      <c r="C202" s="663"/>
      <c r="D202" s="996"/>
      <c r="E202" s="888"/>
      <c r="F202" s="888"/>
      <c r="G202" s="514"/>
      <c r="H202" s="514"/>
      <c r="I202" s="990"/>
      <c r="J202" s="990"/>
      <c r="K202" s="990"/>
      <c r="L202" s="990"/>
      <c r="M202" s="990"/>
      <c r="N202" s="991"/>
      <c r="O202" s="992"/>
      <c r="P202" s="992"/>
      <c r="Q202" s="992"/>
      <c r="R202" s="992"/>
      <c r="S202" s="992"/>
      <c r="T202" s="992"/>
      <c r="U202" s="992"/>
      <c r="V202" s="993"/>
      <c r="W202" s="981"/>
      <c r="X202" s="983"/>
      <c r="Y202" s="983"/>
      <c r="Z202" s="988"/>
      <c r="AA202" s="984"/>
      <c r="AB202" s="993"/>
      <c r="AC202" s="993"/>
      <c r="AD202" s="993"/>
      <c r="AE202" s="993"/>
      <c r="AF202" s="993"/>
      <c r="AG202" s="993"/>
      <c r="AH202" s="993"/>
      <c r="AI202" s="993"/>
      <c r="AJ202" s="993"/>
      <c r="AK202" s="993"/>
      <c r="AL202" s="993"/>
      <c r="AM202" s="993"/>
      <c r="AN202" s="993"/>
      <c r="AO202" s="993"/>
      <c r="AP202" s="993"/>
      <c r="AQ202" s="993"/>
      <c r="AR202" s="993"/>
      <c r="AS202" s="993"/>
      <c r="AT202" s="993"/>
      <c r="AU202" s="993"/>
      <c r="AV202" s="993"/>
      <c r="AW202" s="993"/>
      <c r="AX202" s="993"/>
      <c r="BB202" s="995"/>
      <c r="BC202" s="995"/>
    </row>
    <row r="203" spans="1:55" s="994" customFormat="1" ht="15" customHeight="1" x14ac:dyDescent="0.2">
      <c r="A203" s="1017" t="s">
        <v>264</v>
      </c>
      <c r="B203" s="1018"/>
      <c r="C203" s="664"/>
      <c r="D203" s="996"/>
      <c r="E203" s="888"/>
      <c r="F203" s="888"/>
      <c r="G203" s="514"/>
      <c r="H203" s="514"/>
      <c r="I203" s="990"/>
      <c r="J203" s="990"/>
      <c r="K203" s="990"/>
      <c r="L203" s="990"/>
      <c r="M203" s="990"/>
      <c r="N203" s="991"/>
      <c r="O203" s="992"/>
      <c r="P203" s="992"/>
      <c r="Q203" s="992"/>
      <c r="R203" s="992"/>
      <c r="S203" s="992"/>
      <c r="T203" s="992"/>
      <c r="U203" s="992"/>
      <c r="V203" s="993"/>
      <c r="W203" s="981"/>
      <c r="X203" s="983"/>
      <c r="Y203" s="983"/>
      <c r="Z203" s="988"/>
      <c r="AA203" s="984"/>
      <c r="AB203" s="993"/>
      <c r="AC203" s="993"/>
      <c r="AD203" s="993"/>
      <c r="AE203" s="993"/>
      <c r="AF203" s="993"/>
      <c r="AG203" s="993"/>
      <c r="AH203" s="993"/>
      <c r="AI203" s="993"/>
      <c r="AJ203" s="993"/>
      <c r="AK203" s="993"/>
      <c r="AL203" s="993"/>
      <c r="AM203" s="993"/>
      <c r="AN203" s="993"/>
      <c r="AO203" s="993"/>
      <c r="AP203" s="993"/>
      <c r="AQ203" s="993"/>
      <c r="AR203" s="993"/>
      <c r="AS203" s="993"/>
      <c r="AT203" s="993"/>
      <c r="AU203" s="993"/>
      <c r="AV203" s="993"/>
      <c r="AW203" s="993"/>
      <c r="AX203" s="993"/>
      <c r="BB203" s="995"/>
      <c r="BC203" s="995"/>
    </row>
    <row r="204" spans="1:55" ht="33.75" customHeight="1" x14ac:dyDescent="0.2">
      <c r="A204" s="642" t="s">
        <v>265</v>
      </c>
      <c r="B204" s="630"/>
      <c r="C204" s="630"/>
      <c r="D204" s="630"/>
      <c r="E204" s="977"/>
      <c r="F204" s="986"/>
      <c r="G204" s="986"/>
      <c r="H204" s="986"/>
      <c r="X204" s="638"/>
      <c r="Y204" s="637"/>
    </row>
    <row r="205" spans="1:55" ht="12.75" x14ac:dyDescent="0.2">
      <c r="A205" s="1009" t="s">
        <v>266</v>
      </c>
      <c r="B205" s="1010"/>
      <c r="C205" s="1013" t="s">
        <v>261</v>
      </c>
      <c r="D205" s="630"/>
      <c r="E205" s="977"/>
      <c r="F205" s="990"/>
      <c r="G205" s="990"/>
      <c r="H205" s="990"/>
      <c r="X205" s="652">
        <f>IF(C205&lt;D205,1,0)</f>
        <v>0</v>
      </c>
      <c r="Y205" s="638"/>
    </row>
    <row r="206" spans="1:55" ht="12.75" x14ac:dyDescent="0.2">
      <c r="A206" s="1011"/>
      <c r="B206" s="1012"/>
      <c r="C206" s="1014"/>
      <c r="D206" s="630"/>
      <c r="E206" s="977"/>
      <c r="F206" s="990"/>
      <c r="G206" s="990"/>
      <c r="H206" s="990"/>
      <c r="X206" s="652">
        <f>IF(C206&lt;D206,1,0)</f>
        <v>0</v>
      </c>
      <c r="Y206" s="638"/>
    </row>
    <row r="207" spans="1:55" ht="15" customHeight="1" x14ac:dyDescent="0.2">
      <c r="A207" s="631"/>
      <c r="B207" s="632" t="s">
        <v>267</v>
      </c>
      <c r="C207" s="935"/>
      <c r="D207" s="711"/>
      <c r="E207" s="977"/>
      <c r="F207" s="990"/>
      <c r="G207" s="990"/>
      <c r="H207" s="990"/>
      <c r="X207" s="652">
        <f>IF(C207&lt;D207,1,0)</f>
        <v>0</v>
      </c>
      <c r="Y207" s="638"/>
    </row>
    <row r="208" spans="1:55" ht="15" customHeight="1" x14ac:dyDescent="0.2">
      <c r="A208" s="633"/>
      <c r="B208" s="634" t="s">
        <v>268</v>
      </c>
      <c r="C208" s="957"/>
      <c r="D208" s="711"/>
      <c r="E208" s="977"/>
      <c r="F208" s="990"/>
      <c r="G208" s="990"/>
      <c r="H208" s="990"/>
      <c r="X208" s="638"/>
      <c r="Y208" s="638"/>
    </row>
    <row r="209" spans="1:25" ht="15" customHeight="1" x14ac:dyDescent="0.2">
      <c r="A209" s="633"/>
      <c r="B209" s="634" t="s">
        <v>269</v>
      </c>
      <c r="C209" s="957"/>
      <c r="D209" s="711"/>
      <c r="E209" s="977"/>
      <c r="F209" s="990"/>
      <c r="G209" s="990"/>
      <c r="H209" s="990"/>
      <c r="X209" s="638"/>
      <c r="Y209" s="638"/>
    </row>
    <row r="210" spans="1:25" ht="15" customHeight="1" x14ac:dyDescent="0.2">
      <c r="A210" s="633"/>
      <c r="B210" s="634" t="s">
        <v>270</v>
      </c>
      <c r="C210" s="957"/>
      <c r="D210" s="711"/>
      <c r="E210" s="977"/>
      <c r="F210" s="990"/>
      <c r="G210" s="990"/>
      <c r="H210" s="990"/>
      <c r="X210" s="638"/>
      <c r="Y210" s="638"/>
    </row>
    <row r="211" spans="1:25" ht="15" customHeight="1" x14ac:dyDescent="0.2">
      <c r="A211" s="633"/>
      <c r="B211" s="634" t="s">
        <v>271</v>
      </c>
      <c r="C211" s="957"/>
      <c r="D211" s="711"/>
      <c r="E211" s="977"/>
      <c r="F211" s="990"/>
      <c r="G211" s="990"/>
      <c r="H211" s="990"/>
      <c r="X211" s="638"/>
      <c r="Y211" s="638"/>
    </row>
    <row r="212" spans="1:25" ht="15" customHeight="1" x14ac:dyDescent="0.2">
      <c r="A212" s="633"/>
      <c r="B212" s="634" t="s">
        <v>272</v>
      </c>
      <c r="C212" s="957"/>
      <c r="D212" s="711"/>
      <c r="E212" s="977"/>
      <c r="F212" s="990"/>
      <c r="G212" s="990"/>
      <c r="H212" s="990"/>
      <c r="X212" s="638"/>
      <c r="Y212" s="638"/>
    </row>
    <row r="213" spans="1:25" ht="15" customHeight="1" x14ac:dyDescent="0.2">
      <c r="A213" s="643"/>
      <c r="B213" s="644" t="s">
        <v>273</v>
      </c>
      <c r="C213" s="937"/>
      <c r="D213" s="711"/>
      <c r="E213" s="977"/>
      <c r="F213" s="990"/>
      <c r="G213" s="990"/>
      <c r="H213" s="990"/>
      <c r="X213" s="638"/>
      <c r="Y213" s="638"/>
    </row>
    <row r="214" spans="1:25" ht="12.75" x14ac:dyDescent="0.2">
      <c r="A214" s="635"/>
      <c r="B214" s="526"/>
      <c r="C214" s="997"/>
      <c r="D214" s="997"/>
      <c r="E214" s="997"/>
      <c r="X214" s="638"/>
      <c r="Y214" s="638"/>
    </row>
    <row r="215" spans="1:25" x14ac:dyDescent="0.15">
      <c r="X215" s="638"/>
      <c r="Y215" s="638"/>
    </row>
    <row r="216" spans="1:25" x14ac:dyDescent="0.15">
      <c r="X216" s="638"/>
      <c r="Y216" s="638"/>
    </row>
    <row r="217" spans="1:25" x14ac:dyDescent="0.15">
      <c r="X217" s="638"/>
      <c r="Y217" s="638"/>
    </row>
    <row r="218" spans="1:25" x14ac:dyDescent="0.15">
      <c r="X218" s="638"/>
      <c r="Y218" s="638"/>
    </row>
    <row r="219" spans="1:25" x14ac:dyDescent="0.15">
      <c r="X219" s="638"/>
      <c r="Y219" s="638"/>
    </row>
    <row r="220" spans="1:25" x14ac:dyDescent="0.15">
      <c r="X220" s="638"/>
      <c r="Y220" s="638"/>
    </row>
    <row r="221" spans="1:25" x14ac:dyDescent="0.15">
      <c r="X221" s="638"/>
      <c r="Y221" s="638"/>
    </row>
    <row r="222" spans="1:25" x14ac:dyDescent="0.15">
      <c r="X222" s="638"/>
      <c r="Y222" s="638"/>
    </row>
    <row r="223" spans="1:25" x14ac:dyDescent="0.15">
      <c r="X223" s="638"/>
      <c r="Y223" s="638"/>
    </row>
    <row r="224" spans="1:25" x14ac:dyDescent="0.15">
      <c r="X224" s="638"/>
      <c r="Y224" s="638"/>
    </row>
    <row r="225" spans="24:25" x14ac:dyDescent="0.15">
      <c r="X225" s="638"/>
      <c r="Y225" s="638"/>
    </row>
    <row r="226" spans="24:25" x14ac:dyDescent="0.15">
      <c r="X226" s="638"/>
      <c r="Y226" s="638"/>
    </row>
    <row r="227" spans="24:25" x14ac:dyDescent="0.15">
      <c r="X227" s="638"/>
      <c r="Y227" s="638"/>
    </row>
    <row r="228" spans="24:25" x14ac:dyDescent="0.15">
      <c r="X228" s="638"/>
      <c r="Y228" s="638"/>
    </row>
    <row r="229" spans="24:25" x14ac:dyDescent="0.15">
      <c r="X229" s="638"/>
      <c r="Y229" s="638"/>
    </row>
    <row r="230" spans="24:25" x14ac:dyDescent="0.15">
      <c r="X230" s="638"/>
      <c r="Y230" s="638"/>
    </row>
    <row r="231" spans="24:25" x14ac:dyDescent="0.15">
      <c r="X231" s="638"/>
      <c r="Y231" s="638"/>
    </row>
    <row r="232" spans="24:25" x14ac:dyDescent="0.15">
      <c r="X232" s="638"/>
      <c r="Y232" s="638"/>
    </row>
    <row r="233" spans="24:25" x14ac:dyDescent="0.15">
      <c r="X233" s="638"/>
      <c r="Y233" s="638"/>
    </row>
    <row r="234" spans="24:25" x14ac:dyDescent="0.15">
      <c r="X234" s="638"/>
      <c r="Y234" s="638"/>
    </row>
    <row r="235" spans="24:25" x14ac:dyDescent="0.15">
      <c r="X235" s="638"/>
      <c r="Y235" s="638"/>
    </row>
    <row r="236" spans="24:25" x14ac:dyDescent="0.15">
      <c r="X236" s="638"/>
      <c r="Y236" s="638"/>
    </row>
    <row r="237" spans="24:25" x14ac:dyDescent="0.15">
      <c r="X237" s="638"/>
      <c r="Y237" s="638"/>
    </row>
    <row r="238" spans="24:25" x14ac:dyDescent="0.15">
      <c r="X238" s="638"/>
      <c r="Y238" s="638"/>
    </row>
    <row r="239" spans="24:25" x14ac:dyDescent="0.15">
      <c r="X239" s="638"/>
      <c r="Y239" s="638"/>
    </row>
    <row r="240" spans="24:25" x14ac:dyDescent="0.15">
      <c r="X240" s="638"/>
      <c r="Y240" s="638"/>
    </row>
    <row r="241" spans="24:25" x14ac:dyDescent="0.15">
      <c r="X241" s="638"/>
      <c r="Y241" s="638"/>
    </row>
    <row r="242" spans="24:25" x14ac:dyDescent="0.15">
      <c r="X242" s="638"/>
      <c r="Y242" s="638"/>
    </row>
    <row r="243" spans="24:25" x14ac:dyDescent="0.15">
      <c r="X243" s="638"/>
      <c r="Y243" s="638"/>
    </row>
    <row r="244" spans="24:25" x14ac:dyDescent="0.15">
      <c r="X244" s="638"/>
      <c r="Y244" s="638"/>
    </row>
    <row r="245" spans="24:25" x14ac:dyDescent="0.15">
      <c r="X245" s="638"/>
      <c r="Y245" s="638"/>
    </row>
    <row r="246" spans="24:25" x14ac:dyDescent="0.15">
      <c r="X246" s="638"/>
      <c r="Y246" s="638"/>
    </row>
    <row r="247" spans="24:25" x14ac:dyDescent="0.15">
      <c r="X247" s="638"/>
      <c r="Y247" s="638"/>
    </row>
    <row r="248" spans="24:25" x14ac:dyDescent="0.15">
      <c r="X248" s="638"/>
      <c r="Y248" s="638"/>
    </row>
    <row r="249" spans="24:25" x14ac:dyDescent="0.15">
      <c r="X249" s="638"/>
      <c r="Y249" s="638"/>
    </row>
    <row r="250" spans="24:25" x14ac:dyDescent="0.15">
      <c r="X250" s="638"/>
      <c r="Y250" s="638"/>
    </row>
    <row r="251" spans="24:25" x14ac:dyDescent="0.15">
      <c r="X251" s="638"/>
      <c r="Y251" s="638"/>
    </row>
    <row r="252" spans="24:25" x14ac:dyDescent="0.15">
      <c r="X252" s="638"/>
      <c r="Y252" s="638"/>
    </row>
    <row r="253" spans="24:25" x14ac:dyDescent="0.15">
      <c r="X253" s="638"/>
      <c r="Y253" s="638"/>
    </row>
    <row r="254" spans="24:25" x14ac:dyDescent="0.15">
      <c r="X254" s="638"/>
      <c r="Y254" s="638"/>
    </row>
    <row r="255" spans="24:25" x14ac:dyDescent="0.15">
      <c r="X255" s="638"/>
      <c r="Y255" s="638"/>
    </row>
    <row r="256" spans="24:25" x14ac:dyDescent="0.15">
      <c r="X256" s="638"/>
      <c r="Y256" s="638"/>
    </row>
    <row r="257" spans="24:25" x14ac:dyDescent="0.15">
      <c r="X257" s="638"/>
      <c r="Y257" s="638"/>
    </row>
    <row r="258" spans="24:25" x14ac:dyDescent="0.15">
      <c r="X258" s="638"/>
      <c r="Y258" s="638"/>
    </row>
    <row r="259" spans="24:25" x14ac:dyDescent="0.15">
      <c r="X259" s="638"/>
      <c r="Y259" s="638"/>
    </row>
    <row r="260" spans="24:25" x14ac:dyDescent="0.15">
      <c r="X260" s="638"/>
      <c r="Y260" s="638"/>
    </row>
    <row r="261" spans="24:25" x14ac:dyDescent="0.15">
      <c r="X261" s="638"/>
      <c r="Y261" s="638"/>
    </row>
    <row r="262" spans="24:25" x14ac:dyDescent="0.15">
      <c r="X262" s="638"/>
      <c r="Y262" s="638"/>
    </row>
    <row r="263" spans="24:25" x14ac:dyDescent="0.15">
      <c r="X263" s="638"/>
      <c r="Y263" s="638"/>
    </row>
    <row r="264" spans="24:25" x14ac:dyDescent="0.15">
      <c r="X264" s="638"/>
      <c r="Y264" s="638"/>
    </row>
    <row r="265" spans="24:25" x14ac:dyDescent="0.15">
      <c r="X265" s="638"/>
      <c r="Y265" s="638"/>
    </row>
    <row r="266" spans="24:25" x14ac:dyDescent="0.15">
      <c r="X266" s="638"/>
      <c r="Y266" s="638"/>
    </row>
    <row r="267" spans="24:25" x14ac:dyDescent="0.15">
      <c r="X267" s="638"/>
      <c r="Y267" s="638"/>
    </row>
    <row r="268" spans="24:25" x14ac:dyDescent="0.15">
      <c r="X268" s="638"/>
      <c r="Y268" s="638"/>
    </row>
    <row r="269" spans="24:25" x14ac:dyDescent="0.15">
      <c r="X269" s="638"/>
      <c r="Y269" s="638"/>
    </row>
    <row r="270" spans="24:25" x14ac:dyDescent="0.15">
      <c r="X270" s="638"/>
      <c r="Y270" s="638"/>
    </row>
    <row r="271" spans="24:25" x14ac:dyDescent="0.15">
      <c r="X271" s="638"/>
      <c r="Y271" s="638"/>
    </row>
    <row r="272" spans="24:25" x14ac:dyDescent="0.15">
      <c r="X272" s="638"/>
      <c r="Y272" s="638"/>
    </row>
    <row r="273" spans="24:25" x14ac:dyDescent="0.15">
      <c r="X273" s="638"/>
      <c r="Y273" s="638"/>
    </row>
    <row r="274" spans="24:25" x14ac:dyDescent="0.15">
      <c r="X274" s="638"/>
      <c r="Y274" s="638"/>
    </row>
    <row r="275" spans="24:25" x14ac:dyDescent="0.15">
      <c r="X275" s="638"/>
      <c r="Y275" s="638"/>
    </row>
    <row r="276" spans="24:25" x14ac:dyDescent="0.15">
      <c r="X276" s="638"/>
      <c r="Y276" s="638"/>
    </row>
    <row r="277" spans="24:25" x14ac:dyDescent="0.15">
      <c r="X277" s="638"/>
      <c r="Y277" s="638"/>
    </row>
    <row r="278" spans="24:25" x14ac:dyDescent="0.15">
      <c r="X278" s="638"/>
      <c r="Y278" s="638"/>
    </row>
    <row r="279" spans="24:25" x14ac:dyDescent="0.15">
      <c r="X279" s="638"/>
      <c r="Y279" s="638"/>
    </row>
    <row r="280" spans="24:25" x14ac:dyDescent="0.15">
      <c r="X280" s="638"/>
      <c r="Y280" s="638"/>
    </row>
    <row r="281" spans="24:25" x14ac:dyDescent="0.15">
      <c r="X281" s="638"/>
      <c r="Y281" s="638"/>
    </row>
    <row r="282" spans="24:25" x14ac:dyDescent="0.15">
      <c r="X282" s="638"/>
      <c r="Y282" s="638"/>
    </row>
    <row r="283" spans="24:25" x14ac:dyDescent="0.15">
      <c r="X283" s="638"/>
      <c r="Y283" s="638"/>
    </row>
    <row r="284" spans="24:25" x14ac:dyDescent="0.15">
      <c r="X284" s="638"/>
      <c r="Y284" s="638"/>
    </row>
    <row r="285" spans="24:25" x14ac:dyDescent="0.15">
      <c r="X285" s="638"/>
      <c r="Y285" s="638"/>
    </row>
    <row r="286" spans="24:25" x14ac:dyDescent="0.15">
      <c r="X286" s="638"/>
      <c r="Y286" s="638"/>
    </row>
    <row r="287" spans="24:25" x14ac:dyDescent="0.15">
      <c r="X287" s="638"/>
      <c r="Y287" s="638"/>
    </row>
    <row r="288" spans="24:25" x14ac:dyDescent="0.15">
      <c r="X288" s="638"/>
      <c r="Y288" s="638"/>
    </row>
    <row r="289" spans="24:25" x14ac:dyDescent="0.15">
      <c r="X289" s="638"/>
      <c r="Y289" s="638"/>
    </row>
    <row r="290" spans="24:25" x14ac:dyDescent="0.15">
      <c r="X290" s="638"/>
      <c r="Y290" s="638"/>
    </row>
    <row r="291" spans="24:25" x14ac:dyDescent="0.15">
      <c r="X291" s="638"/>
      <c r="Y291" s="638"/>
    </row>
    <row r="292" spans="24:25" x14ac:dyDescent="0.15">
      <c r="X292" s="638"/>
      <c r="Y292" s="638"/>
    </row>
    <row r="293" spans="24:25" x14ac:dyDescent="0.15">
      <c r="X293" s="638"/>
      <c r="Y293" s="638"/>
    </row>
    <row r="294" spans="24:25" x14ac:dyDescent="0.15">
      <c r="X294" s="638"/>
      <c r="Y294" s="638"/>
    </row>
    <row r="295" spans="24:25" x14ac:dyDescent="0.15">
      <c r="X295" s="638"/>
      <c r="Y295" s="638"/>
    </row>
    <row r="296" spans="24:25" x14ac:dyDescent="0.15">
      <c r="X296" s="638"/>
      <c r="Y296" s="638"/>
    </row>
    <row r="297" spans="24:25" x14ac:dyDescent="0.15">
      <c r="X297" s="638"/>
      <c r="Y297" s="638"/>
    </row>
    <row r="298" spans="24:25" x14ac:dyDescent="0.15">
      <c r="X298" s="638"/>
      <c r="Y298" s="638"/>
    </row>
    <row r="299" spans="24:25" x14ac:dyDescent="0.15">
      <c r="X299" s="638"/>
      <c r="Y299" s="638"/>
    </row>
    <row r="300" spans="24:25" x14ac:dyDescent="0.15">
      <c r="X300" s="638"/>
      <c r="Y300" s="638"/>
    </row>
    <row r="301" spans="24:25" x14ac:dyDescent="0.15">
      <c r="X301" s="638"/>
      <c r="Y301" s="638"/>
    </row>
    <row r="302" spans="24:25" x14ac:dyDescent="0.15">
      <c r="X302" s="638"/>
      <c r="Y302" s="638"/>
    </row>
    <row r="303" spans="24:25" x14ac:dyDescent="0.15">
      <c r="X303" s="638"/>
      <c r="Y303" s="638"/>
    </row>
    <row r="304" spans="24:25" x14ac:dyDescent="0.15">
      <c r="X304" s="638"/>
      <c r="Y304" s="638"/>
    </row>
    <row r="305" spans="24:25" x14ac:dyDescent="0.15">
      <c r="X305" s="638"/>
      <c r="Y305" s="638"/>
    </row>
    <row r="306" spans="24:25" x14ac:dyDescent="0.15">
      <c r="X306" s="638"/>
      <c r="Y306" s="638"/>
    </row>
    <row r="307" spans="24:25" x14ac:dyDescent="0.15">
      <c r="X307" s="638"/>
      <c r="Y307" s="638"/>
    </row>
    <row r="308" spans="24:25" x14ac:dyDescent="0.15">
      <c r="X308" s="638"/>
      <c r="Y308" s="638"/>
    </row>
    <row r="309" spans="24:25" x14ac:dyDescent="0.15">
      <c r="X309" s="638"/>
      <c r="Y309" s="638"/>
    </row>
    <row r="310" spans="24:25" x14ac:dyDescent="0.15">
      <c r="X310" s="638"/>
      <c r="Y310" s="638"/>
    </row>
    <row r="311" spans="24:25" x14ac:dyDescent="0.15">
      <c r="X311" s="638"/>
      <c r="Y311" s="638"/>
    </row>
    <row r="312" spans="24:25" x14ac:dyDescent="0.15">
      <c r="X312" s="638"/>
      <c r="Y312" s="638"/>
    </row>
    <row r="313" spans="24:25" x14ac:dyDescent="0.15">
      <c r="X313" s="638"/>
      <c r="Y313" s="638"/>
    </row>
    <row r="314" spans="24:25" x14ac:dyDescent="0.15">
      <c r="X314" s="638"/>
      <c r="Y314" s="638"/>
    </row>
    <row r="315" spans="24:25" x14ac:dyDescent="0.15">
      <c r="X315" s="638"/>
      <c r="Y315" s="638"/>
    </row>
    <row r="316" spans="24:25" x14ac:dyDescent="0.15">
      <c r="X316" s="638"/>
      <c r="Y316" s="638"/>
    </row>
    <row r="317" spans="24:25" x14ac:dyDescent="0.15">
      <c r="X317" s="638"/>
      <c r="Y317" s="638"/>
    </row>
    <row r="318" spans="24:25" x14ac:dyDescent="0.15">
      <c r="X318" s="638"/>
      <c r="Y318" s="638"/>
    </row>
    <row r="319" spans="24:25" x14ac:dyDescent="0.15">
      <c r="X319" s="638"/>
      <c r="Y319" s="638"/>
    </row>
    <row r="320" spans="24:25" x14ac:dyDescent="0.15">
      <c r="X320" s="638"/>
      <c r="Y320" s="638"/>
    </row>
    <row r="321" spans="24:25" x14ac:dyDescent="0.15">
      <c r="X321" s="638"/>
      <c r="Y321" s="638"/>
    </row>
    <row r="322" spans="24:25" x14ac:dyDescent="0.15">
      <c r="X322" s="638"/>
      <c r="Y322" s="638"/>
    </row>
    <row r="323" spans="24:25" x14ac:dyDescent="0.15">
      <c r="X323" s="638"/>
      <c r="Y323" s="638"/>
    </row>
    <row r="324" spans="24:25" x14ac:dyDescent="0.15">
      <c r="X324" s="638"/>
      <c r="Y324" s="638"/>
    </row>
    <row r="325" spans="24:25" x14ac:dyDescent="0.15">
      <c r="X325" s="638"/>
      <c r="Y325" s="638"/>
    </row>
    <row r="326" spans="24:25" x14ac:dyDescent="0.15">
      <c r="X326" s="638"/>
      <c r="Y326" s="638"/>
    </row>
    <row r="327" spans="24:25" x14ac:dyDescent="0.15">
      <c r="X327" s="638"/>
      <c r="Y327" s="638"/>
    </row>
    <row r="328" spans="24:25" x14ac:dyDescent="0.15">
      <c r="X328" s="638"/>
      <c r="Y328" s="638"/>
    </row>
    <row r="329" spans="24:25" x14ac:dyDescent="0.15">
      <c r="X329" s="638"/>
      <c r="Y329" s="638"/>
    </row>
    <row r="330" spans="24:25" x14ac:dyDescent="0.15">
      <c r="X330" s="638"/>
      <c r="Y330" s="638"/>
    </row>
    <row r="331" spans="24:25" x14ac:dyDescent="0.15">
      <c r="X331" s="638"/>
      <c r="Y331" s="638"/>
    </row>
    <row r="332" spans="24:25" x14ac:dyDescent="0.15">
      <c r="X332" s="638"/>
      <c r="Y332" s="638"/>
    </row>
    <row r="333" spans="24:25" x14ac:dyDescent="0.15">
      <c r="X333" s="638"/>
      <c r="Y333" s="638"/>
    </row>
    <row r="334" spans="24:25" x14ac:dyDescent="0.15">
      <c r="X334" s="638"/>
      <c r="Y334" s="638"/>
    </row>
    <row r="335" spans="24:25" x14ac:dyDescent="0.15">
      <c r="X335" s="638"/>
      <c r="Y335" s="638"/>
    </row>
    <row r="336" spans="24:25" x14ac:dyDescent="0.15">
      <c r="X336" s="638"/>
      <c r="Y336" s="638"/>
    </row>
    <row r="337" spans="24:25" x14ac:dyDescent="0.15">
      <c r="X337" s="638"/>
      <c r="Y337" s="638"/>
    </row>
    <row r="338" spans="24:25" x14ac:dyDescent="0.15">
      <c r="X338" s="638"/>
      <c r="Y338" s="638"/>
    </row>
    <row r="339" spans="24:25" x14ac:dyDescent="0.15">
      <c r="X339" s="638"/>
      <c r="Y339" s="638"/>
    </row>
    <row r="340" spans="24:25" x14ac:dyDescent="0.15">
      <c r="X340" s="638"/>
      <c r="Y340" s="638"/>
    </row>
    <row r="341" spans="24:25" x14ac:dyDescent="0.15">
      <c r="X341" s="638"/>
      <c r="Y341" s="638"/>
    </row>
    <row r="342" spans="24:25" x14ac:dyDescent="0.15">
      <c r="X342" s="638"/>
      <c r="Y342" s="638"/>
    </row>
    <row r="343" spans="24:25" x14ac:dyDescent="0.15">
      <c r="X343" s="638"/>
      <c r="Y343" s="638"/>
    </row>
    <row r="344" spans="24:25" x14ac:dyDescent="0.15">
      <c r="X344" s="638"/>
      <c r="Y344" s="638"/>
    </row>
    <row r="345" spans="24:25" x14ac:dyDescent="0.15">
      <c r="X345" s="638"/>
      <c r="Y345" s="638"/>
    </row>
    <row r="346" spans="24:25" x14ac:dyDescent="0.15">
      <c r="X346" s="638"/>
      <c r="Y346" s="638"/>
    </row>
    <row r="347" spans="24:25" x14ac:dyDescent="0.15">
      <c r="X347" s="638"/>
      <c r="Y347" s="638"/>
    </row>
    <row r="348" spans="24:25" x14ac:dyDescent="0.15">
      <c r="X348" s="638"/>
      <c r="Y348" s="638"/>
    </row>
    <row r="349" spans="24:25" x14ac:dyDescent="0.15">
      <c r="X349" s="638"/>
      <c r="Y349" s="638"/>
    </row>
    <row r="350" spans="24:25" x14ac:dyDescent="0.15">
      <c r="X350" s="638"/>
      <c r="Y350" s="638"/>
    </row>
    <row r="351" spans="24:25" x14ac:dyDescent="0.15">
      <c r="X351" s="638"/>
      <c r="Y351" s="638"/>
    </row>
    <row r="352" spans="24:25" x14ac:dyDescent="0.15">
      <c r="X352" s="638"/>
      <c r="Y352" s="638"/>
    </row>
    <row r="353" spans="24:25" x14ac:dyDescent="0.15">
      <c r="X353" s="638"/>
      <c r="Y353" s="638"/>
    </row>
    <row r="354" spans="24:25" x14ac:dyDescent="0.15">
      <c r="X354" s="638"/>
      <c r="Y354" s="638"/>
    </row>
    <row r="355" spans="24:25" x14ac:dyDescent="0.15">
      <c r="X355" s="638"/>
      <c r="Y355" s="638"/>
    </row>
    <row r="356" spans="24:25" x14ac:dyDescent="0.15">
      <c r="X356" s="638"/>
      <c r="Y356" s="638"/>
    </row>
    <row r="357" spans="24:25" x14ac:dyDescent="0.15">
      <c r="X357" s="638"/>
      <c r="Y357" s="638"/>
    </row>
    <row r="358" spans="24:25" x14ac:dyDescent="0.15">
      <c r="X358" s="638"/>
      <c r="Y358" s="638"/>
    </row>
    <row r="359" spans="24:25" x14ac:dyDescent="0.15">
      <c r="X359" s="638"/>
      <c r="Y359" s="638"/>
    </row>
    <row r="360" spans="24:25" x14ac:dyDescent="0.15">
      <c r="X360" s="638"/>
      <c r="Y360" s="638"/>
    </row>
    <row r="361" spans="24:25" x14ac:dyDescent="0.15">
      <c r="X361" s="638"/>
      <c r="Y361" s="638"/>
    </row>
    <row r="362" spans="24:25" x14ac:dyDescent="0.15">
      <c r="X362" s="638"/>
      <c r="Y362" s="638"/>
    </row>
    <row r="363" spans="24:25" x14ac:dyDescent="0.15">
      <c r="X363" s="638"/>
      <c r="Y363" s="638"/>
    </row>
    <row r="364" spans="24:25" x14ac:dyDescent="0.15">
      <c r="X364" s="638"/>
      <c r="Y364" s="638"/>
    </row>
    <row r="365" spans="24:25" x14ac:dyDescent="0.15">
      <c r="X365" s="638"/>
      <c r="Y365" s="638"/>
    </row>
    <row r="366" spans="24:25" x14ac:dyDescent="0.15">
      <c r="X366" s="638"/>
      <c r="Y366" s="638"/>
    </row>
    <row r="367" spans="24:25" x14ac:dyDescent="0.15">
      <c r="X367" s="638"/>
      <c r="Y367" s="638"/>
    </row>
    <row r="368" spans="24:25" x14ac:dyDescent="0.15">
      <c r="X368" s="638"/>
      <c r="Y368" s="638"/>
    </row>
    <row r="369" spans="24:25" x14ac:dyDescent="0.15">
      <c r="X369" s="638"/>
      <c r="Y369" s="638"/>
    </row>
    <row r="370" spans="24:25" x14ac:dyDescent="0.15">
      <c r="X370" s="638"/>
      <c r="Y370" s="638"/>
    </row>
    <row r="371" spans="24:25" x14ac:dyDescent="0.15">
      <c r="X371" s="638"/>
      <c r="Y371" s="638"/>
    </row>
    <row r="372" spans="24:25" x14ac:dyDescent="0.15">
      <c r="X372" s="638"/>
      <c r="Y372" s="638"/>
    </row>
    <row r="373" spans="24:25" x14ac:dyDescent="0.15">
      <c r="X373" s="638"/>
      <c r="Y373" s="638"/>
    </row>
    <row r="374" spans="24:25" x14ac:dyDescent="0.15">
      <c r="X374" s="638"/>
      <c r="Y374" s="638"/>
    </row>
    <row r="375" spans="24:25" x14ac:dyDescent="0.15">
      <c r="X375" s="638"/>
      <c r="Y375" s="638"/>
    </row>
    <row r="376" spans="24:25" x14ac:dyDescent="0.15">
      <c r="X376" s="638"/>
      <c r="Y376" s="638"/>
    </row>
    <row r="377" spans="24:25" x14ac:dyDescent="0.15">
      <c r="X377" s="638"/>
      <c r="Y377" s="638"/>
    </row>
    <row r="378" spans="24:25" x14ac:dyDescent="0.15">
      <c r="X378" s="638"/>
      <c r="Y378" s="638"/>
    </row>
    <row r="379" spans="24:25" x14ac:dyDescent="0.15">
      <c r="X379" s="638"/>
      <c r="Y379" s="638"/>
    </row>
    <row r="380" spans="24:25" x14ac:dyDescent="0.15">
      <c r="X380" s="638"/>
      <c r="Y380" s="638"/>
    </row>
    <row r="381" spans="24:25" x14ac:dyDescent="0.15">
      <c r="X381" s="638"/>
      <c r="Y381" s="638"/>
    </row>
    <row r="382" spans="24:25" x14ac:dyDescent="0.15">
      <c r="X382" s="638"/>
      <c r="Y382" s="638"/>
    </row>
    <row r="383" spans="24:25" x14ac:dyDescent="0.15">
      <c r="X383" s="638"/>
      <c r="Y383" s="638"/>
    </row>
    <row r="384" spans="24:25" x14ac:dyDescent="0.15">
      <c r="X384" s="638"/>
      <c r="Y384" s="638"/>
    </row>
    <row r="385" spans="24:25" x14ac:dyDescent="0.15">
      <c r="X385" s="638"/>
      <c r="Y385" s="638"/>
    </row>
    <row r="386" spans="24:25" x14ac:dyDescent="0.15">
      <c r="X386" s="638"/>
      <c r="Y386" s="638"/>
    </row>
    <row r="387" spans="24:25" x14ac:dyDescent="0.15">
      <c r="X387" s="638"/>
      <c r="Y387" s="638"/>
    </row>
    <row r="388" spans="24:25" x14ac:dyDescent="0.15">
      <c r="X388" s="638"/>
      <c r="Y388" s="638"/>
    </row>
    <row r="389" spans="24:25" x14ac:dyDescent="0.15">
      <c r="X389" s="638"/>
      <c r="Y389" s="638"/>
    </row>
    <row r="390" spans="24:25" x14ac:dyDescent="0.15">
      <c r="X390" s="638"/>
      <c r="Y390" s="638"/>
    </row>
    <row r="391" spans="24:25" x14ac:dyDescent="0.15">
      <c r="X391" s="638"/>
      <c r="Y391" s="638"/>
    </row>
    <row r="392" spans="24:25" x14ac:dyDescent="0.15">
      <c r="X392" s="638"/>
      <c r="Y392" s="638"/>
    </row>
    <row r="393" spans="24:25" x14ac:dyDescent="0.15">
      <c r="X393" s="638"/>
      <c r="Y393" s="638"/>
    </row>
    <row r="394" spans="24:25" x14ac:dyDescent="0.15">
      <c r="X394" s="638"/>
      <c r="Y394" s="638"/>
    </row>
    <row r="395" spans="24:25" x14ac:dyDescent="0.15">
      <c r="X395" s="638"/>
      <c r="Y395" s="638"/>
    </row>
    <row r="396" spans="24:25" x14ac:dyDescent="0.15">
      <c r="X396" s="638"/>
      <c r="Y396" s="638"/>
    </row>
    <row r="397" spans="24:25" x14ac:dyDescent="0.15">
      <c r="X397" s="638"/>
      <c r="Y397" s="638"/>
    </row>
    <row r="398" spans="24:25" x14ac:dyDescent="0.15">
      <c r="X398" s="638"/>
      <c r="Y398" s="638"/>
    </row>
    <row r="399" spans="24:25" x14ac:dyDescent="0.15">
      <c r="X399" s="638"/>
      <c r="Y399" s="638"/>
    </row>
    <row r="400" spans="24:25" x14ac:dyDescent="0.15">
      <c r="X400" s="638"/>
      <c r="Y400" s="638"/>
    </row>
    <row r="401" spans="24:25" x14ac:dyDescent="0.15">
      <c r="X401" s="638"/>
      <c r="Y401" s="638"/>
    </row>
    <row r="402" spans="24:25" x14ac:dyDescent="0.15">
      <c r="X402" s="638"/>
      <c r="Y402" s="638"/>
    </row>
    <row r="403" spans="24:25" x14ac:dyDescent="0.15">
      <c r="X403" s="638"/>
      <c r="Y403" s="638"/>
    </row>
    <row r="404" spans="24:25" x14ac:dyDescent="0.15">
      <c r="X404" s="638"/>
      <c r="Y404" s="638"/>
    </row>
    <row r="405" spans="24:25" x14ac:dyDescent="0.15">
      <c r="X405" s="638"/>
      <c r="Y405" s="638"/>
    </row>
    <row r="406" spans="24:25" x14ac:dyDescent="0.15">
      <c r="X406" s="638"/>
      <c r="Y406" s="638"/>
    </row>
    <row r="407" spans="24:25" x14ac:dyDescent="0.15">
      <c r="X407" s="638"/>
      <c r="Y407" s="638"/>
    </row>
    <row r="408" spans="24:25" x14ac:dyDescent="0.15">
      <c r="X408" s="638"/>
      <c r="Y408" s="638"/>
    </row>
    <row r="409" spans="24:25" x14ac:dyDescent="0.15">
      <c r="X409" s="638"/>
      <c r="Y409" s="638"/>
    </row>
    <row r="410" spans="24:25" x14ac:dyDescent="0.15">
      <c r="X410" s="638"/>
      <c r="Y410" s="638"/>
    </row>
    <row r="411" spans="24:25" x14ac:dyDescent="0.15">
      <c r="X411" s="638"/>
      <c r="Y411" s="638"/>
    </row>
    <row r="412" spans="24:25" x14ac:dyDescent="0.15">
      <c r="X412" s="638"/>
      <c r="Y412" s="638"/>
    </row>
    <row r="413" spans="24:25" x14ac:dyDescent="0.15">
      <c r="X413" s="638"/>
      <c r="Y413" s="638"/>
    </row>
    <row r="414" spans="24:25" x14ac:dyDescent="0.15">
      <c r="X414" s="638"/>
      <c r="Y414" s="638"/>
    </row>
    <row r="415" spans="24:25" x14ac:dyDescent="0.15">
      <c r="X415" s="638"/>
      <c r="Y415" s="638"/>
    </row>
    <row r="416" spans="24:25" x14ac:dyDescent="0.15">
      <c r="X416" s="638"/>
      <c r="Y416" s="638"/>
    </row>
    <row r="417" spans="24:25" x14ac:dyDescent="0.15">
      <c r="X417" s="638"/>
      <c r="Y417" s="638"/>
    </row>
    <row r="418" spans="24:25" x14ac:dyDescent="0.15">
      <c r="X418" s="638"/>
      <c r="Y418" s="638"/>
    </row>
    <row r="419" spans="24:25" x14ac:dyDescent="0.15">
      <c r="X419" s="638"/>
      <c r="Y419" s="638"/>
    </row>
    <row r="420" spans="24:25" x14ac:dyDescent="0.15">
      <c r="X420" s="638"/>
      <c r="Y420" s="638"/>
    </row>
    <row r="421" spans="24:25" x14ac:dyDescent="0.15">
      <c r="X421" s="638"/>
      <c r="Y421" s="638"/>
    </row>
    <row r="422" spans="24:25" x14ac:dyDescent="0.15">
      <c r="X422" s="638"/>
      <c r="Y422" s="638"/>
    </row>
    <row r="423" spans="24:25" x14ac:dyDescent="0.15">
      <c r="X423" s="638"/>
      <c r="Y423" s="638"/>
    </row>
    <row r="424" spans="24:25" x14ac:dyDescent="0.15">
      <c r="X424" s="638"/>
      <c r="Y424" s="638"/>
    </row>
    <row r="425" spans="24:25" x14ac:dyDescent="0.15">
      <c r="X425" s="638"/>
      <c r="Y425" s="638"/>
    </row>
    <row r="426" spans="24:25" x14ac:dyDescent="0.15">
      <c r="X426" s="638"/>
      <c r="Y426" s="638"/>
    </row>
    <row r="427" spans="24:25" x14ac:dyDescent="0.15">
      <c r="X427" s="638"/>
      <c r="Y427" s="638"/>
    </row>
    <row r="428" spans="24:25" x14ac:dyDescent="0.15">
      <c r="X428" s="638"/>
      <c r="Y428" s="638"/>
    </row>
    <row r="429" spans="24:25" x14ac:dyDescent="0.15">
      <c r="X429" s="638"/>
      <c r="Y429" s="638"/>
    </row>
    <row r="430" spans="24:25" x14ac:dyDescent="0.15">
      <c r="X430" s="638"/>
      <c r="Y430" s="638"/>
    </row>
    <row r="431" spans="24:25" x14ac:dyDescent="0.15">
      <c r="X431" s="638"/>
      <c r="Y431" s="638"/>
    </row>
    <row r="432" spans="24:25" x14ac:dyDescent="0.15">
      <c r="X432" s="638"/>
      <c r="Y432" s="638"/>
    </row>
    <row r="433" spans="24:25" x14ac:dyDescent="0.15">
      <c r="X433" s="638"/>
      <c r="Y433" s="638"/>
    </row>
    <row r="434" spans="24:25" x14ac:dyDescent="0.15">
      <c r="X434" s="638"/>
      <c r="Y434" s="638"/>
    </row>
    <row r="435" spans="24:25" x14ac:dyDescent="0.15">
      <c r="X435" s="638"/>
      <c r="Y435" s="638"/>
    </row>
    <row r="436" spans="24:25" x14ac:dyDescent="0.15">
      <c r="X436" s="638"/>
      <c r="Y436" s="638"/>
    </row>
    <row r="437" spans="24:25" x14ac:dyDescent="0.15">
      <c r="X437" s="638"/>
      <c r="Y437" s="638"/>
    </row>
    <row r="438" spans="24:25" x14ac:dyDescent="0.15">
      <c r="X438" s="638"/>
      <c r="Y438" s="638"/>
    </row>
    <row r="439" spans="24:25" x14ac:dyDescent="0.15">
      <c r="X439" s="638"/>
      <c r="Y439" s="638"/>
    </row>
    <row r="440" spans="24:25" x14ac:dyDescent="0.15">
      <c r="X440" s="638"/>
      <c r="Y440" s="638"/>
    </row>
    <row r="441" spans="24:25" x14ac:dyDescent="0.15">
      <c r="X441" s="638"/>
      <c r="Y441" s="638"/>
    </row>
    <row r="442" spans="24:25" x14ac:dyDescent="0.15">
      <c r="X442" s="638"/>
      <c r="Y442" s="638"/>
    </row>
    <row r="443" spans="24:25" x14ac:dyDescent="0.15">
      <c r="X443" s="638"/>
      <c r="Y443" s="638"/>
    </row>
    <row r="444" spans="24:25" x14ac:dyDescent="0.15">
      <c r="X444" s="638"/>
      <c r="Y444" s="638"/>
    </row>
    <row r="445" spans="24:25" x14ac:dyDescent="0.15">
      <c r="X445" s="638"/>
      <c r="Y445" s="638"/>
    </row>
    <row r="446" spans="24:25" x14ac:dyDescent="0.15">
      <c r="X446" s="638"/>
      <c r="Y446" s="638"/>
    </row>
    <row r="447" spans="24:25" x14ac:dyDescent="0.15">
      <c r="X447" s="638"/>
      <c r="Y447" s="638"/>
    </row>
    <row r="448" spans="24:25" x14ac:dyDescent="0.15">
      <c r="X448" s="638"/>
      <c r="Y448" s="638"/>
    </row>
    <row r="449" spans="24:25" x14ac:dyDescent="0.15">
      <c r="X449" s="638"/>
      <c r="Y449" s="638"/>
    </row>
    <row r="450" spans="24:25" x14ac:dyDescent="0.15">
      <c r="X450" s="638"/>
      <c r="Y450" s="638"/>
    </row>
    <row r="451" spans="24:25" x14ac:dyDescent="0.15">
      <c r="X451" s="638"/>
      <c r="Y451" s="638"/>
    </row>
    <row r="452" spans="24:25" x14ac:dyDescent="0.15">
      <c r="X452" s="638"/>
      <c r="Y452" s="638"/>
    </row>
    <row r="453" spans="24:25" x14ac:dyDescent="0.15">
      <c r="X453" s="638"/>
      <c r="Y453" s="638"/>
    </row>
    <row r="454" spans="24:25" x14ac:dyDescent="0.15">
      <c r="X454" s="638"/>
      <c r="Y454" s="638"/>
    </row>
    <row r="455" spans="24:25" x14ac:dyDescent="0.15">
      <c r="X455" s="638"/>
      <c r="Y455" s="638"/>
    </row>
    <row r="456" spans="24:25" x14ac:dyDescent="0.15">
      <c r="X456" s="638"/>
      <c r="Y456" s="638"/>
    </row>
    <row r="457" spans="24:25" x14ac:dyDescent="0.15">
      <c r="X457" s="638"/>
      <c r="Y457" s="638"/>
    </row>
    <row r="458" spans="24:25" x14ac:dyDescent="0.15">
      <c r="X458" s="638"/>
      <c r="Y458" s="638"/>
    </row>
    <row r="459" spans="24:25" x14ac:dyDescent="0.15">
      <c r="X459" s="638"/>
      <c r="Y459" s="638"/>
    </row>
    <row r="460" spans="24:25" x14ac:dyDescent="0.15">
      <c r="X460" s="638"/>
      <c r="Y460" s="638"/>
    </row>
    <row r="461" spans="24:25" x14ac:dyDescent="0.15">
      <c r="X461" s="638"/>
      <c r="Y461" s="638"/>
    </row>
    <row r="462" spans="24:25" x14ac:dyDescent="0.15">
      <c r="X462" s="638"/>
      <c r="Y462" s="638"/>
    </row>
    <row r="463" spans="24:25" x14ac:dyDescent="0.15">
      <c r="X463" s="638"/>
      <c r="Y463" s="638"/>
    </row>
    <row r="464" spans="24:25" x14ac:dyDescent="0.15">
      <c r="X464" s="638"/>
      <c r="Y464" s="638"/>
    </row>
    <row r="465" spans="24:25" x14ac:dyDescent="0.15">
      <c r="X465" s="638"/>
      <c r="Y465" s="638"/>
    </row>
    <row r="466" spans="24:25" x14ac:dyDescent="0.15">
      <c r="X466" s="638"/>
      <c r="Y466" s="638"/>
    </row>
    <row r="467" spans="24:25" x14ac:dyDescent="0.15">
      <c r="X467" s="638"/>
      <c r="Y467" s="638"/>
    </row>
    <row r="468" spans="24:25" x14ac:dyDescent="0.15">
      <c r="X468" s="638"/>
      <c r="Y468" s="638"/>
    </row>
    <row r="469" spans="24:25" x14ac:dyDescent="0.15">
      <c r="X469" s="638"/>
      <c r="Y469" s="638"/>
    </row>
    <row r="470" spans="24:25" x14ac:dyDescent="0.15">
      <c r="X470" s="638"/>
      <c r="Y470" s="638"/>
    </row>
    <row r="471" spans="24:25" x14ac:dyDescent="0.15">
      <c r="X471" s="638"/>
      <c r="Y471" s="638"/>
    </row>
    <row r="472" spans="24:25" x14ac:dyDescent="0.15">
      <c r="X472" s="638"/>
      <c r="Y472" s="638"/>
    </row>
    <row r="473" spans="24:25" x14ac:dyDescent="0.15">
      <c r="X473" s="638"/>
      <c r="Y473" s="638"/>
    </row>
    <row r="474" spans="24:25" x14ac:dyDescent="0.15">
      <c r="X474" s="638"/>
      <c r="Y474" s="638"/>
    </row>
    <row r="475" spans="24:25" x14ac:dyDescent="0.15">
      <c r="X475" s="638"/>
      <c r="Y475" s="638"/>
    </row>
    <row r="476" spans="24:25" x14ac:dyDescent="0.15">
      <c r="X476" s="638"/>
      <c r="Y476" s="638"/>
    </row>
    <row r="477" spans="24:25" x14ac:dyDescent="0.15">
      <c r="X477" s="638"/>
      <c r="Y477" s="638"/>
    </row>
    <row r="478" spans="24:25" x14ac:dyDescent="0.15">
      <c r="X478" s="638"/>
      <c r="Y478" s="638"/>
    </row>
    <row r="479" spans="24:25" x14ac:dyDescent="0.15">
      <c r="X479" s="638"/>
      <c r="Y479" s="638"/>
    </row>
    <row r="480" spans="24:25" x14ac:dyDescent="0.15">
      <c r="X480" s="638"/>
      <c r="Y480" s="638"/>
    </row>
  </sheetData>
  <mergeCells count="130">
    <mergeCell ref="A18:A21"/>
    <mergeCell ref="A29:A32"/>
    <mergeCell ref="A34:B34"/>
    <mergeCell ref="A36:B37"/>
    <mergeCell ref="C36:D36"/>
    <mergeCell ref="E36:G36"/>
    <mergeCell ref="A6:J6"/>
    <mergeCell ref="A7:J7"/>
    <mergeCell ref="A10:B11"/>
    <mergeCell ref="C10:D10"/>
    <mergeCell ref="E10:G10"/>
    <mergeCell ref="H10:H11"/>
    <mergeCell ref="I10:I11"/>
    <mergeCell ref="J10:J11"/>
    <mergeCell ref="A45:B45"/>
    <mergeCell ref="A46:B46"/>
    <mergeCell ref="A47:B47"/>
    <mergeCell ref="A48:B48"/>
    <mergeCell ref="A49:B49"/>
    <mergeCell ref="A51:B52"/>
    <mergeCell ref="H36:H37"/>
    <mergeCell ref="I36:I37"/>
    <mergeCell ref="J36:J37"/>
    <mergeCell ref="A40:B40"/>
    <mergeCell ref="A41:B41"/>
    <mergeCell ref="A43:B43"/>
    <mergeCell ref="A55:B56"/>
    <mergeCell ref="C55:D55"/>
    <mergeCell ref="E55:G55"/>
    <mergeCell ref="H55:H56"/>
    <mergeCell ref="I55:I56"/>
    <mergeCell ref="J55:J56"/>
    <mergeCell ref="C51:D51"/>
    <mergeCell ref="E51:G51"/>
    <mergeCell ref="H51:H52"/>
    <mergeCell ref="I51:I52"/>
    <mergeCell ref="J51:J52"/>
    <mergeCell ref="A53:B53"/>
    <mergeCell ref="O88:O90"/>
    <mergeCell ref="P88:P90"/>
    <mergeCell ref="Q88:Q90"/>
    <mergeCell ref="E89:H89"/>
    <mergeCell ref="I89:L89"/>
    <mergeCell ref="A93:B93"/>
    <mergeCell ref="P65:P67"/>
    <mergeCell ref="Q65:Q67"/>
    <mergeCell ref="E66:H66"/>
    <mergeCell ref="I66:L66"/>
    <mergeCell ref="A85:B85"/>
    <mergeCell ref="A88:B90"/>
    <mergeCell ref="C88:D89"/>
    <mergeCell ref="E88:L88"/>
    <mergeCell ref="M88:M90"/>
    <mergeCell ref="N88:N90"/>
    <mergeCell ref="A65:B67"/>
    <mergeCell ref="C65:D66"/>
    <mergeCell ref="E65:L65"/>
    <mergeCell ref="M65:M67"/>
    <mergeCell ref="N65:N67"/>
    <mergeCell ref="O65:O67"/>
    <mergeCell ref="A103:D103"/>
    <mergeCell ref="A104:B104"/>
    <mergeCell ref="A105:B105"/>
    <mergeCell ref="A106:B106"/>
    <mergeCell ref="A107:A108"/>
    <mergeCell ref="A109:B109"/>
    <mergeCell ref="C109:D109"/>
    <mergeCell ref="A94:D94"/>
    <mergeCell ref="A95:B95"/>
    <mergeCell ref="A96:A97"/>
    <mergeCell ref="A98:A99"/>
    <mergeCell ref="A100:A101"/>
    <mergeCell ref="A102:B102"/>
    <mergeCell ref="J114:J115"/>
    <mergeCell ref="K114:K115"/>
    <mergeCell ref="A116:A118"/>
    <mergeCell ref="A121:B121"/>
    <mergeCell ref="A123:A125"/>
    <mergeCell ref="A110:B110"/>
    <mergeCell ref="A111:B111"/>
    <mergeCell ref="A112:B112"/>
    <mergeCell ref="A114:B115"/>
    <mergeCell ref="C114:E114"/>
    <mergeCell ref="F114:H114"/>
    <mergeCell ref="A126:A128"/>
    <mergeCell ref="A131:A133"/>
    <mergeCell ref="A135:A137"/>
    <mergeCell ref="A139:B139"/>
    <mergeCell ref="A147:F147"/>
    <mergeCell ref="C148:D149"/>
    <mergeCell ref="E148:F149"/>
    <mergeCell ref="A149:B149"/>
    <mergeCell ref="I114:I115"/>
    <mergeCell ref="A160:A161"/>
    <mergeCell ref="A162:B162"/>
    <mergeCell ref="A163:B163"/>
    <mergeCell ref="A165:B166"/>
    <mergeCell ref="C165:C166"/>
    <mergeCell ref="D165:I165"/>
    <mergeCell ref="A151:B151"/>
    <mergeCell ref="A152:B152"/>
    <mergeCell ref="A153:B153"/>
    <mergeCell ref="A155:B156"/>
    <mergeCell ref="C155:C156"/>
    <mergeCell ref="A157:B157"/>
    <mergeCell ref="L171:L172"/>
    <mergeCell ref="A173:B173"/>
    <mergeCell ref="A174:B174"/>
    <mergeCell ref="A175:B175"/>
    <mergeCell ref="A177:B177"/>
    <mergeCell ref="A178:A180"/>
    <mergeCell ref="J165:J166"/>
    <mergeCell ref="A167:B167"/>
    <mergeCell ref="A168:B168"/>
    <mergeCell ref="A169:B169"/>
    <mergeCell ref="A171:B172"/>
    <mergeCell ref="C171:C172"/>
    <mergeCell ref="D171:K171"/>
    <mergeCell ref="A200:B200"/>
    <mergeCell ref="A201:B201"/>
    <mergeCell ref="A202:B202"/>
    <mergeCell ref="A203:B203"/>
    <mergeCell ref="A205:B206"/>
    <mergeCell ref="C205:C206"/>
    <mergeCell ref="A182:B182"/>
    <mergeCell ref="A183:A189"/>
    <mergeCell ref="A190:A192"/>
    <mergeCell ref="A193:A195"/>
    <mergeCell ref="A196:A197"/>
    <mergeCell ref="A198:B19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topLeftCell="A142" workbookViewId="0">
      <selection activeCell="F160" sqref="F159:F160"/>
    </sheetView>
  </sheetViews>
  <sheetFormatPr baseColWidth="10" defaultColWidth="10.28515625" defaultRowHeight="10.5" x14ac:dyDescent="0.15"/>
  <cols>
    <col min="1" max="1" width="18.140625" style="514" customWidth="1"/>
    <col min="2" max="2" width="43.42578125" style="514" customWidth="1"/>
    <col min="3" max="3" width="15.28515625" style="514" customWidth="1"/>
    <col min="4" max="4" width="15" style="514" customWidth="1"/>
    <col min="5" max="5" width="13" style="514" customWidth="1"/>
    <col min="6" max="6" width="12.42578125" style="514" customWidth="1"/>
    <col min="7" max="7" width="12.85546875" style="514" customWidth="1"/>
    <col min="8" max="8" width="13" style="514" customWidth="1"/>
    <col min="9" max="9" width="13.42578125" style="514" customWidth="1"/>
    <col min="10" max="10" width="13.85546875" style="514" customWidth="1"/>
    <col min="11" max="13" width="11.7109375" style="514" customWidth="1"/>
    <col min="14" max="14" width="11.85546875" style="514" customWidth="1"/>
    <col min="15" max="15" width="12.7109375" style="514" customWidth="1"/>
    <col min="16" max="16" width="11.85546875" style="514" customWidth="1"/>
    <col min="17" max="17" width="11.28515625" style="514" customWidth="1"/>
    <col min="18" max="22" width="20.85546875" style="514" customWidth="1"/>
    <col min="23" max="24" width="20.85546875" style="514" hidden="1" customWidth="1"/>
    <col min="25" max="25" width="20.28515625" style="514" hidden="1" customWidth="1"/>
    <col min="26" max="26" width="20.28515625" style="648" hidden="1" customWidth="1"/>
    <col min="27" max="27" width="20.28515625" style="514" hidden="1" customWidth="1"/>
    <col min="28" max="28" width="14.85546875" style="514" customWidth="1"/>
    <col min="29" max="256" width="10.28515625" style="514"/>
    <col min="257" max="257" width="18.140625" style="514" customWidth="1"/>
    <col min="258" max="258" width="43.42578125" style="514" customWidth="1"/>
    <col min="259" max="259" width="15.28515625" style="514" customWidth="1"/>
    <col min="260" max="260" width="15" style="514" customWidth="1"/>
    <col min="261" max="261" width="13" style="514" customWidth="1"/>
    <col min="262" max="262" width="12.42578125" style="514" customWidth="1"/>
    <col min="263" max="263" width="12.85546875" style="514" customWidth="1"/>
    <col min="264" max="264" width="13" style="514" customWidth="1"/>
    <col min="265" max="265" width="13.42578125" style="514" customWidth="1"/>
    <col min="266" max="266" width="13.85546875" style="514" customWidth="1"/>
    <col min="267" max="269" width="11.7109375" style="514" customWidth="1"/>
    <col min="270" max="270" width="11.85546875" style="514" customWidth="1"/>
    <col min="271" max="271" width="12.7109375" style="514" customWidth="1"/>
    <col min="272" max="272" width="11.85546875" style="514" customWidth="1"/>
    <col min="273" max="273" width="11.28515625" style="514" customWidth="1"/>
    <col min="274" max="278" width="20.85546875" style="514" customWidth="1"/>
    <col min="279" max="283" width="0" style="514" hidden="1" customWidth="1"/>
    <col min="284" max="284" width="14.85546875" style="514" customWidth="1"/>
    <col min="285" max="512" width="10.28515625" style="514"/>
    <col min="513" max="513" width="18.140625" style="514" customWidth="1"/>
    <col min="514" max="514" width="43.42578125" style="514" customWidth="1"/>
    <col min="515" max="515" width="15.28515625" style="514" customWidth="1"/>
    <col min="516" max="516" width="15" style="514" customWidth="1"/>
    <col min="517" max="517" width="13" style="514" customWidth="1"/>
    <col min="518" max="518" width="12.42578125" style="514" customWidth="1"/>
    <col min="519" max="519" width="12.85546875" style="514" customWidth="1"/>
    <col min="520" max="520" width="13" style="514" customWidth="1"/>
    <col min="521" max="521" width="13.42578125" style="514" customWidth="1"/>
    <col min="522" max="522" width="13.85546875" style="514" customWidth="1"/>
    <col min="523" max="525" width="11.7109375" style="514" customWidth="1"/>
    <col min="526" max="526" width="11.85546875" style="514" customWidth="1"/>
    <col min="527" max="527" width="12.7109375" style="514" customWidth="1"/>
    <col min="528" max="528" width="11.85546875" style="514" customWidth="1"/>
    <col min="529" max="529" width="11.28515625" style="514" customWidth="1"/>
    <col min="530" max="534" width="20.85546875" style="514" customWidth="1"/>
    <col min="535" max="539" width="0" style="514" hidden="1" customWidth="1"/>
    <col min="540" max="540" width="14.85546875" style="514" customWidth="1"/>
    <col min="541" max="768" width="10.28515625" style="514"/>
    <col min="769" max="769" width="18.140625" style="514" customWidth="1"/>
    <col min="770" max="770" width="43.42578125" style="514" customWidth="1"/>
    <col min="771" max="771" width="15.28515625" style="514" customWidth="1"/>
    <col min="772" max="772" width="15" style="514" customWidth="1"/>
    <col min="773" max="773" width="13" style="514" customWidth="1"/>
    <col min="774" max="774" width="12.42578125" style="514" customWidth="1"/>
    <col min="775" max="775" width="12.85546875" style="514" customWidth="1"/>
    <col min="776" max="776" width="13" style="514" customWidth="1"/>
    <col min="777" max="777" width="13.42578125" style="514" customWidth="1"/>
    <col min="778" max="778" width="13.85546875" style="514" customWidth="1"/>
    <col min="779" max="781" width="11.7109375" style="514" customWidth="1"/>
    <col min="782" max="782" width="11.85546875" style="514" customWidth="1"/>
    <col min="783" max="783" width="12.7109375" style="514" customWidth="1"/>
    <col min="784" max="784" width="11.85546875" style="514" customWidth="1"/>
    <col min="785" max="785" width="11.28515625" style="514" customWidth="1"/>
    <col min="786" max="790" width="20.85546875" style="514" customWidth="1"/>
    <col min="791" max="795" width="0" style="514" hidden="1" customWidth="1"/>
    <col min="796" max="796" width="14.85546875" style="514" customWidth="1"/>
    <col min="797" max="1024" width="10.28515625" style="514"/>
    <col min="1025" max="1025" width="18.140625" style="514" customWidth="1"/>
    <col min="1026" max="1026" width="43.42578125" style="514" customWidth="1"/>
    <col min="1027" max="1027" width="15.28515625" style="514" customWidth="1"/>
    <col min="1028" max="1028" width="15" style="514" customWidth="1"/>
    <col min="1029" max="1029" width="13" style="514" customWidth="1"/>
    <col min="1030" max="1030" width="12.42578125" style="514" customWidth="1"/>
    <col min="1031" max="1031" width="12.85546875" style="514" customWidth="1"/>
    <col min="1032" max="1032" width="13" style="514" customWidth="1"/>
    <col min="1033" max="1033" width="13.42578125" style="514" customWidth="1"/>
    <col min="1034" max="1034" width="13.85546875" style="514" customWidth="1"/>
    <col min="1035" max="1037" width="11.7109375" style="514" customWidth="1"/>
    <col min="1038" max="1038" width="11.85546875" style="514" customWidth="1"/>
    <col min="1039" max="1039" width="12.7109375" style="514" customWidth="1"/>
    <col min="1040" max="1040" width="11.85546875" style="514" customWidth="1"/>
    <col min="1041" max="1041" width="11.28515625" style="514" customWidth="1"/>
    <col min="1042" max="1046" width="20.85546875" style="514" customWidth="1"/>
    <col min="1047" max="1051" width="0" style="514" hidden="1" customWidth="1"/>
    <col min="1052" max="1052" width="14.85546875" style="514" customWidth="1"/>
    <col min="1053" max="1280" width="10.28515625" style="514"/>
    <col min="1281" max="1281" width="18.140625" style="514" customWidth="1"/>
    <col min="1282" max="1282" width="43.42578125" style="514" customWidth="1"/>
    <col min="1283" max="1283" width="15.28515625" style="514" customWidth="1"/>
    <col min="1284" max="1284" width="15" style="514" customWidth="1"/>
    <col min="1285" max="1285" width="13" style="514" customWidth="1"/>
    <col min="1286" max="1286" width="12.42578125" style="514" customWidth="1"/>
    <col min="1287" max="1287" width="12.85546875" style="514" customWidth="1"/>
    <col min="1288" max="1288" width="13" style="514" customWidth="1"/>
    <col min="1289" max="1289" width="13.42578125" style="514" customWidth="1"/>
    <col min="1290" max="1290" width="13.85546875" style="514" customWidth="1"/>
    <col min="1291" max="1293" width="11.7109375" style="514" customWidth="1"/>
    <col min="1294" max="1294" width="11.85546875" style="514" customWidth="1"/>
    <col min="1295" max="1295" width="12.7109375" style="514" customWidth="1"/>
    <col min="1296" max="1296" width="11.85546875" style="514" customWidth="1"/>
    <col min="1297" max="1297" width="11.28515625" style="514" customWidth="1"/>
    <col min="1298" max="1302" width="20.85546875" style="514" customWidth="1"/>
    <col min="1303" max="1307" width="0" style="514" hidden="1" customWidth="1"/>
    <col min="1308" max="1308" width="14.85546875" style="514" customWidth="1"/>
    <col min="1309" max="1536" width="10.28515625" style="514"/>
    <col min="1537" max="1537" width="18.140625" style="514" customWidth="1"/>
    <col min="1538" max="1538" width="43.42578125" style="514" customWidth="1"/>
    <col min="1539" max="1539" width="15.28515625" style="514" customWidth="1"/>
    <col min="1540" max="1540" width="15" style="514" customWidth="1"/>
    <col min="1541" max="1541" width="13" style="514" customWidth="1"/>
    <col min="1542" max="1542" width="12.42578125" style="514" customWidth="1"/>
    <col min="1543" max="1543" width="12.85546875" style="514" customWidth="1"/>
    <col min="1544" max="1544" width="13" style="514" customWidth="1"/>
    <col min="1545" max="1545" width="13.42578125" style="514" customWidth="1"/>
    <col min="1546" max="1546" width="13.85546875" style="514" customWidth="1"/>
    <col min="1547" max="1549" width="11.7109375" style="514" customWidth="1"/>
    <col min="1550" max="1550" width="11.85546875" style="514" customWidth="1"/>
    <col min="1551" max="1551" width="12.7109375" style="514" customWidth="1"/>
    <col min="1552" max="1552" width="11.85546875" style="514" customWidth="1"/>
    <col min="1553" max="1553" width="11.28515625" style="514" customWidth="1"/>
    <col min="1554" max="1558" width="20.85546875" style="514" customWidth="1"/>
    <col min="1559" max="1563" width="0" style="514" hidden="1" customWidth="1"/>
    <col min="1564" max="1564" width="14.85546875" style="514" customWidth="1"/>
    <col min="1565" max="1792" width="10.28515625" style="514"/>
    <col min="1793" max="1793" width="18.140625" style="514" customWidth="1"/>
    <col min="1794" max="1794" width="43.42578125" style="514" customWidth="1"/>
    <col min="1795" max="1795" width="15.28515625" style="514" customWidth="1"/>
    <col min="1796" max="1796" width="15" style="514" customWidth="1"/>
    <col min="1797" max="1797" width="13" style="514" customWidth="1"/>
    <col min="1798" max="1798" width="12.42578125" style="514" customWidth="1"/>
    <col min="1799" max="1799" width="12.85546875" style="514" customWidth="1"/>
    <col min="1800" max="1800" width="13" style="514" customWidth="1"/>
    <col min="1801" max="1801" width="13.42578125" style="514" customWidth="1"/>
    <col min="1802" max="1802" width="13.85546875" style="514" customWidth="1"/>
    <col min="1803" max="1805" width="11.7109375" style="514" customWidth="1"/>
    <col min="1806" max="1806" width="11.85546875" style="514" customWidth="1"/>
    <col min="1807" max="1807" width="12.7109375" style="514" customWidth="1"/>
    <col min="1808" max="1808" width="11.85546875" style="514" customWidth="1"/>
    <col min="1809" max="1809" width="11.28515625" style="514" customWidth="1"/>
    <col min="1810" max="1814" width="20.85546875" style="514" customWidth="1"/>
    <col min="1815" max="1819" width="0" style="514" hidden="1" customWidth="1"/>
    <col min="1820" max="1820" width="14.85546875" style="514" customWidth="1"/>
    <col min="1821" max="2048" width="10.28515625" style="514"/>
    <col min="2049" max="2049" width="18.140625" style="514" customWidth="1"/>
    <col min="2050" max="2050" width="43.42578125" style="514" customWidth="1"/>
    <col min="2051" max="2051" width="15.28515625" style="514" customWidth="1"/>
    <col min="2052" max="2052" width="15" style="514" customWidth="1"/>
    <col min="2053" max="2053" width="13" style="514" customWidth="1"/>
    <col min="2054" max="2054" width="12.42578125" style="514" customWidth="1"/>
    <col min="2055" max="2055" width="12.85546875" style="514" customWidth="1"/>
    <col min="2056" max="2056" width="13" style="514" customWidth="1"/>
    <col min="2057" max="2057" width="13.42578125" style="514" customWidth="1"/>
    <col min="2058" max="2058" width="13.85546875" style="514" customWidth="1"/>
    <col min="2059" max="2061" width="11.7109375" style="514" customWidth="1"/>
    <col min="2062" max="2062" width="11.85546875" style="514" customWidth="1"/>
    <col min="2063" max="2063" width="12.7109375" style="514" customWidth="1"/>
    <col min="2064" max="2064" width="11.85546875" style="514" customWidth="1"/>
    <col min="2065" max="2065" width="11.28515625" style="514" customWidth="1"/>
    <col min="2066" max="2070" width="20.85546875" style="514" customWidth="1"/>
    <col min="2071" max="2075" width="0" style="514" hidden="1" customWidth="1"/>
    <col min="2076" max="2076" width="14.85546875" style="514" customWidth="1"/>
    <col min="2077" max="2304" width="10.28515625" style="514"/>
    <col min="2305" max="2305" width="18.140625" style="514" customWidth="1"/>
    <col min="2306" max="2306" width="43.42578125" style="514" customWidth="1"/>
    <col min="2307" max="2307" width="15.28515625" style="514" customWidth="1"/>
    <col min="2308" max="2308" width="15" style="514" customWidth="1"/>
    <col min="2309" max="2309" width="13" style="514" customWidth="1"/>
    <col min="2310" max="2310" width="12.42578125" style="514" customWidth="1"/>
    <col min="2311" max="2311" width="12.85546875" style="514" customWidth="1"/>
    <col min="2312" max="2312" width="13" style="514" customWidth="1"/>
    <col min="2313" max="2313" width="13.42578125" style="514" customWidth="1"/>
    <col min="2314" max="2314" width="13.85546875" style="514" customWidth="1"/>
    <col min="2315" max="2317" width="11.7109375" style="514" customWidth="1"/>
    <col min="2318" max="2318" width="11.85546875" style="514" customWidth="1"/>
    <col min="2319" max="2319" width="12.7109375" style="514" customWidth="1"/>
    <col min="2320" max="2320" width="11.85546875" style="514" customWidth="1"/>
    <col min="2321" max="2321" width="11.28515625" style="514" customWidth="1"/>
    <col min="2322" max="2326" width="20.85546875" style="514" customWidth="1"/>
    <col min="2327" max="2331" width="0" style="514" hidden="1" customWidth="1"/>
    <col min="2332" max="2332" width="14.85546875" style="514" customWidth="1"/>
    <col min="2333" max="2560" width="10.28515625" style="514"/>
    <col min="2561" max="2561" width="18.140625" style="514" customWidth="1"/>
    <col min="2562" max="2562" width="43.42578125" style="514" customWidth="1"/>
    <col min="2563" max="2563" width="15.28515625" style="514" customWidth="1"/>
    <col min="2564" max="2564" width="15" style="514" customWidth="1"/>
    <col min="2565" max="2565" width="13" style="514" customWidth="1"/>
    <col min="2566" max="2566" width="12.42578125" style="514" customWidth="1"/>
    <col min="2567" max="2567" width="12.85546875" style="514" customWidth="1"/>
    <col min="2568" max="2568" width="13" style="514" customWidth="1"/>
    <col min="2569" max="2569" width="13.42578125" style="514" customWidth="1"/>
    <col min="2570" max="2570" width="13.85546875" style="514" customWidth="1"/>
    <col min="2571" max="2573" width="11.7109375" style="514" customWidth="1"/>
    <col min="2574" max="2574" width="11.85546875" style="514" customWidth="1"/>
    <col min="2575" max="2575" width="12.7109375" style="514" customWidth="1"/>
    <col min="2576" max="2576" width="11.85546875" style="514" customWidth="1"/>
    <col min="2577" max="2577" width="11.28515625" style="514" customWidth="1"/>
    <col min="2578" max="2582" width="20.85546875" style="514" customWidth="1"/>
    <col min="2583" max="2587" width="0" style="514" hidden="1" customWidth="1"/>
    <col min="2588" max="2588" width="14.85546875" style="514" customWidth="1"/>
    <col min="2589" max="2816" width="10.28515625" style="514"/>
    <col min="2817" max="2817" width="18.140625" style="514" customWidth="1"/>
    <col min="2818" max="2818" width="43.42578125" style="514" customWidth="1"/>
    <col min="2819" max="2819" width="15.28515625" style="514" customWidth="1"/>
    <col min="2820" max="2820" width="15" style="514" customWidth="1"/>
    <col min="2821" max="2821" width="13" style="514" customWidth="1"/>
    <col min="2822" max="2822" width="12.42578125" style="514" customWidth="1"/>
    <col min="2823" max="2823" width="12.85546875" style="514" customWidth="1"/>
    <col min="2824" max="2824" width="13" style="514" customWidth="1"/>
    <col min="2825" max="2825" width="13.42578125" style="514" customWidth="1"/>
    <col min="2826" max="2826" width="13.85546875" style="514" customWidth="1"/>
    <col min="2827" max="2829" width="11.7109375" style="514" customWidth="1"/>
    <col min="2830" max="2830" width="11.85546875" style="514" customWidth="1"/>
    <col min="2831" max="2831" width="12.7109375" style="514" customWidth="1"/>
    <col min="2832" max="2832" width="11.85546875" style="514" customWidth="1"/>
    <col min="2833" max="2833" width="11.28515625" style="514" customWidth="1"/>
    <col min="2834" max="2838" width="20.85546875" style="514" customWidth="1"/>
    <col min="2839" max="2843" width="0" style="514" hidden="1" customWidth="1"/>
    <col min="2844" max="2844" width="14.85546875" style="514" customWidth="1"/>
    <col min="2845" max="3072" width="10.28515625" style="514"/>
    <col min="3073" max="3073" width="18.140625" style="514" customWidth="1"/>
    <col min="3074" max="3074" width="43.42578125" style="514" customWidth="1"/>
    <col min="3075" max="3075" width="15.28515625" style="514" customWidth="1"/>
    <col min="3076" max="3076" width="15" style="514" customWidth="1"/>
    <col min="3077" max="3077" width="13" style="514" customWidth="1"/>
    <col min="3078" max="3078" width="12.42578125" style="514" customWidth="1"/>
    <col min="3079" max="3079" width="12.85546875" style="514" customWidth="1"/>
    <col min="3080" max="3080" width="13" style="514" customWidth="1"/>
    <col min="3081" max="3081" width="13.42578125" style="514" customWidth="1"/>
    <col min="3082" max="3082" width="13.85546875" style="514" customWidth="1"/>
    <col min="3083" max="3085" width="11.7109375" style="514" customWidth="1"/>
    <col min="3086" max="3086" width="11.85546875" style="514" customWidth="1"/>
    <col min="3087" max="3087" width="12.7109375" style="514" customWidth="1"/>
    <col min="3088" max="3088" width="11.85546875" style="514" customWidth="1"/>
    <col min="3089" max="3089" width="11.28515625" style="514" customWidth="1"/>
    <col min="3090" max="3094" width="20.85546875" style="514" customWidth="1"/>
    <col min="3095" max="3099" width="0" style="514" hidden="1" customWidth="1"/>
    <col min="3100" max="3100" width="14.85546875" style="514" customWidth="1"/>
    <col min="3101" max="3328" width="10.28515625" style="514"/>
    <col min="3329" max="3329" width="18.140625" style="514" customWidth="1"/>
    <col min="3330" max="3330" width="43.42578125" style="514" customWidth="1"/>
    <col min="3331" max="3331" width="15.28515625" style="514" customWidth="1"/>
    <col min="3332" max="3332" width="15" style="514" customWidth="1"/>
    <col min="3333" max="3333" width="13" style="514" customWidth="1"/>
    <col min="3334" max="3334" width="12.42578125" style="514" customWidth="1"/>
    <col min="3335" max="3335" width="12.85546875" style="514" customWidth="1"/>
    <col min="3336" max="3336" width="13" style="514" customWidth="1"/>
    <col min="3337" max="3337" width="13.42578125" style="514" customWidth="1"/>
    <col min="3338" max="3338" width="13.85546875" style="514" customWidth="1"/>
    <col min="3339" max="3341" width="11.7109375" style="514" customWidth="1"/>
    <col min="3342" max="3342" width="11.85546875" style="514" customWidth="1"/>
    <col min="3343" max="3343" width="12.7109375" style="514" customWidth="1"/>
    <col min="3344" max="3344" width="11.85546875" style="514" customWidth="1"/>
    <col min="3345" max="3345" width="11.28515625" style="514" customWidth="1"/>
    <col min="3346" max="3350" width="20.85546875" style="514" customWidth="1"/>
    <col min="3351" max="3355" width="0" style="514" hidden="1" customWidth="1"/>
    <col min="3356" max="3356" width="14.85546875" style="514" customWidth="1"/>
    <col min="3357" max="3584" width="10.28515625" style="514"/>
    <col min="3585" max="3585" width="18.140625" style="514" customWidth="1"/>
    <col min="3586" max="3586" width="43.42578125" style="514" customWidth="1"/>
    <col min="3587" max="3587" width="15.28515625" style="514" customWidth="1"/>
    <col min="3588" max="3588" width="15" style="514" customWidth="1"/>
    <col min="3589" max="3589" width="13" style="514" customWidth="1"/>
    <col min="3590" max="3590" width="12.42578125" style="514" customWidth="1"/>
    <col min="3591" max="3591" width="12.85546875" style="514" customWidth="1"/>
    <col min="3592" max="3592" width="13" style="514" customWidth="1"/>
    <col min="3593" max="3593" width="13.42578125" style="514" customWidth="1"/>
    <col min="3594" max="3594" width="13.85546875" style="514" customWidth="1"/>
    <col min="3595" max="3597" width="11.7109375" style="514" customWidth="1"/>
    <col min="3598" max="3598" width="11.85546875" style="514" customWidth="1"/>
    <col min="3599" max="3599" width="12.7109375" style="514" customWidth="1"/>
    <col min="3600" max="3600" width="11.85546875" style="514" customWidth="1"/>
    <col min="3601" max="3601" width="11.28515625" style="514" customWidth="1"/>
    <col min="3602" max="3606" width="20.85546875" style="514" customWidth="1"/>
    <col min="3607" max="3611" width="0" style="514" hidden="1" customWidth="1"/>
    <col min="3612" max="3612" width="14.85546875" style="514" customWidth="1"/>
    <col min="3613" max="3840" width="10.28515625" style="514"/>
    <col min="3841" max="3841" width="18.140625" style="514" customWidth="1"/>
    <col min="3842" max="3842" width="43.42578125" style="514" customWidth="1"/>
    <col min="3843" max="3843" width="15.28515625" style="514" customWidth="1"/>
    <col min="3844" max="3844" width="15" style="514" customWidth="1"/>
    <col min="3845" max="3845" width="13" style="514" customWidth="1"/>
    <col min="3846" max="3846" width="12.42578125" style="514" customWidth="1"/>
    <col min="3847" max="3847" width="12.85546875" style="514" customWidth="1"/>
    <col min="3848" max="3848" width="13" style="514" customWidth="1"/>
    <col min="3849" max="3849" width="13.42578125" style="514" customWidth="1"/>
    <col min="3850" max="3850" width="13.85546875" style="514" customWidth="1"/>
    <col min="3851" max="3853" width="11.7109375" style="514" customWidth="1"/>
    <col min="3854" max="3854" width="11.85546875" style="514" customWidth="1"/>
    <col min="3855" max="3855" width="12.7109375" style="514" customWidth="1"/>
    <col min="3856" max="3856" width="11.85546875" style="514" customWidth="1"/>
    <col min="3857" max="3857" width="11.28515625" style="514" customWidth="1"/>
    <col min="3858" max="3862" width="20.85546875" style="514" customWidth="1"/>
    <col min="3863" max="3867" width="0" style="514" hidden="1" customWidth="1"/>
    <col min="3868" max="3868" width="14.85546875" style="514" customWidth="1"/>
    <col min="3869" max="4096" width="10.28515625" style="514"/>
    <col min="4097" max="4097" width="18.140625" style="514" customWidth="1"/>
    <col min="4098" max="4098" width="43.42578125" style="514" customWidth="1"/>
    <col min="4099" max="4099" width="15.28515625" style="514" customWidth="1"/>
    <col min="4100" max="4100" width="15" style="514" customWidth="1"/>
    <col min="4101" max="4101" width="13" style="514" customWidth="1"/>
    <col min="4102" max="4102" width="12.42578125" style="514" customWidth="1"/>
    <col min="4103" max="4103" width="12.85546875" style="514" customWidth="1"/>
    <col min="4104" max="4104" width="13" style="514" customWidth="1"/>
    <col min="4105" max="4105" width="13.42578125" style="514" customWidth="1"/>
    <col min="4106" max="4106" width="13.85546875" style="514" customWidth="1"/>
    <col min="4107" max="4109" width="11.7109375" style="514" customWidth="1"/>
    <col min="4110" max="4110" width="11.85546875" style="514" customWidth="1"/>
    <col min="4111" max="4111" width="12.7109375" style="514" customWidth="1"/>
    <col min="4112" max="4112" width="11.85546875" style="514" customWidth="1"/>
    <col min="4113" max="4113" width="11.28515625" style="514" customWidth="1"/>
    <col min="4114" max="4118" width="20.85546875" style="514" customWidth="1"/>
    <col min="4119" max="4123" width="0" style="514" hidden="1" customWidth="1"/>
    <col min="4124" max="4124" width="14.85546875" style="514" customWidth="1"/>
    <col min="4125" max="4352" width="10.28515625" style="514"/>
    <col min="4353" max="4353" width="18.140625" style="514" customWidth="1"/>
    <col min="4354" max="4354" width="43.42578125" style="514" customWidth="1"/>
    <col min="4355" max="4355" width="15.28515625" style="514" customWidth="1"/>
    <col min="4356" max="4356" width="15" style="514" customWidth="1"/>
    <col min="4357" max="4357" width="13" style="514" customWidth="1"/>
    <col min="4358" max="4358" width="12.42578125" style="514" customWidth="1"/>
    <col min="4359" max="4359" width="12.85546875" style="514" customWidth="1"/>
    <col min="4360" max="4360" width="13" style="514" customWidth="1"/>
    <col min="4361" max="4361" width="13.42578125" style="514" customWidth="1"/>
    <col min="4362" max="4362" width="13.85546875" style="514" customWidth="1"/>
    <col min="4363" max="4365" width="11.7109375" style="514" customWidth="1"/>
    <col min="4366" max="4366" width="11.85546875" style="514" customWidth="1"/>
    <col min="4367" max="4367" width="12.7109375" style="514" customWidth="1"/>
    <col min="4368" max="4368" width="11.85546875" style="514" customWidth="1"/>
    <col min="4369" max="4369" width="11.28515625" style="514" customWidth="1"/>
    <col min="4370" max="4374" width="20.85546875" style="514" customWidth="1"/>
    <col min="4375" max="4379" width="0" style="514" hidden="1" customWidth="1"/>
    <col min="4380" max="4380" width="14.85546875" style="514" customWidth="1"/>
    <col min="4381" max="4608" width="10.28515625" style="514"/>
    <col min="4609" max="4609" width="18.140625" style="514" customWidth="1"/>
    <col min="4610" max="4610" width="43.42578125" style="514" customWidth="1"/>
    <col min="4611" max="4611" width="15.28515625" style="514" customWidth="1"/>
    <col min="4612" max="4612" width="15" style="514" customWidth="1"/>
    <col min="4613" max="4613" width="13" style="514" customWidth="1"/>
    <col min="4614" max="4614" width="12.42578125" style="514" customWidth="1"/>
    <col min="4615" max="4615" width="12.85546875" style="514" customWidth="1"/>
    <col min="4616" max="4616" width="13" style="514" customWidth="1"/>
    <col min="4617" max="4617" width="13.42578125" style="514" customWidth="1"/>
    <col min="4618" max="4618" width="13.85546875" style="514" customWidth="1"/>
    <col min="4619" max="4621" width="11.7109375" style="514" customWidth="1"/>
    <col min="4622" max="4622" width="11.85546875" style="514" customWidth="1"/>
    <col min="4623" max="4623" width="12.7109375" style="514" customWidth="1"/>
    <col min="4624" max="4624" width="11.85546875" style="514" customWidth="1"/>
    <col min="4625" max="4625" width="11.28515625" style="514" customWidth="1"/>
    <col min="4626" max="4630" width="20.85546875" style="514" customWidth="1"/>
    <col min="4631" max="4635" width="0" style="514" hidden="1" customWidth="1"/>
    <col min="4636" max="4636" width="14.85546875" style="514" customWidth="1"/>
    <col min="4637" max="4864" width="10.28515625" style="514"/>
    <col min="4865" max="4865" width="18.140625" style="514" customWidth="1"/>
    <col min="4866" max="4866" width="43.42578125" style="514" customWidth="1"/>
    <col min="4867" max="4867" width="15.28515625" style="514" customWidth="1"/>
    <col min="4868" max="4868" width="15" style="514" customWidth="1"/>
    <col min="4869" max="4869" width="13" style="514" customWidth="1"/>
    <col min="4870" max="4870" width="12.42578125" style="514" customWidth="1"/>
    <col min="4871" max="4871" width="12.85546875" style="514" customWidth="1"/>
    <col min="4872" max="4872" width="13" style="514" customWidth="1"/>
    <col min="4873" max="4873" width="13.42578125" style="514" customWidth="1"/>
    <col min="4874" max="4874" width="13.85546875" style="514" customWidth="1"/>
    <col min="4875" max="4877" width="11.7109375" style="514" customWidth="1"/>
    <col min="4878" max="4878" width="11.85546875" style="514" customWidth="1"/>
    <col min="4879" max="4879" width="12.7109375" style="514" customWidth="1"/>
    <col min="4880" max="4880" width="11.85546875" style="514" customWidth="1"/>
    <col min="4881" max="4881" width="11.28515625" style="514" customWidth="1"/>
    <col min="4882" max="4886" width="20.85546875" style="514" customWidth="1"/>
    <col min="4887" max="4891" width="0" style="514" hidden="1" customWidth="1"/>
    <col min="4892" max="4892" width="14.85546875" style="514" customWidth="1"/>
    <col min="4893" max="5120" width="10.28515625" style="514"/>
    <col min="5121" max="5121" width="18.140625" style="514" customWidth="1"/>
    <col min="5122" max="5122" width="43.42578125" style="514" customWidth="1"/>
    <col min="5123" max="5123" width="15.28515625" style="514" customWidth="1"/>
    <col min="5124" max="5124" width="15" style="514" customWidth="1"/>
    <col min="5125" max="5125" width="13" style="514" customWidth="1"/>
    <col min="5126" max="5126" width="12.42578125" style="514" customWidth="1"/>
    <col min="5127" max="5127" width="12.85546875" style="514" customWidth="1"/>
    <col min="5128" max="5128" width="13" style="514" customWidth="1"/>
    <col min="5129" max="5129" width="13.42578125" style="514" customWidth="1"/>
    <col min="5130" max="5130" width="13.85546875" style="514" customWidth="1"/>
    <col min="5131" max="5133" width="11.7109375" style="514" customWidth="1"/>
    <col min="5134" max="5134" width="11.85546875" style="514" customWidth="1"/>
    <col min="5135" max="5135" width="12.7109375" style="514" customWidth="1"/>
    <col min="5136" max="5136" width="11.85546875" style="514" customWidth="1"/>
    <col min="5137" max="5137" width="11.28515625" style="514" customWidth="1"/>
    <col min="5138" max="5142" width="20.85546875" style="514" customWidth="1"/>
    <col min="5143" max="5147" width="0" style="514" hidden="1" customWidth="1"/>
    <col min="5148" max="5148" width="14.85546875" style="514" customWidth="1"/>
    <col min="5149" max="5376" width="10.28515625" style="514"/>
    <col min="5377" max="5377" width="18.140625" style="514" customWidth="1"/>
    <col min="5378" max="5378" width="43.42578125" style="514" customWidth="1"/>
    <col min="5379" max="5379" width="15.28515625" style="514" customWidth="1"/>
    <col min="5380" max="5380" width="15" style="514" customWidth="1"/>
    <col min="5381" max="5381" width="13" style="514" customWidth="1"/>
    <col min="5382" max="5382" width="12.42578125" style="514" customWidth="1"/>
    <col min="5383" max="5383" width="12.85546875" style="514" customWidth="1"/>
    <col min="5384" max="5384" width="13" style="514" customWidth="1"/>
    <col min="5385" max="5385" width="13.42578125" style="514" customWidth="1"/>
    <col min="5386" max="5386" width="13.85546875" style="514" customWidth="1"/>
    <col min="5387" max="5389" width="11.7109375" style="514" customWidth="1"/>
    <col min="5390" max="5390" width="11.85546875" style="514" customWidth="1"/>
    <col min="5391" max="5391" width="12.7109375" style="514" customWidth="1"/>
    <col min="5392" max="5392" width="11.85546875" style="514" customWidth="1"/>
    <col min="5393" max="5393" width="11.28515625" style="514" customWidth="1"/>
    <col min="5394" max="5398" width="20.85546875" style="514" customWidth="1"/>
    <col min="5399" max="5403" width="0" style="514" hidden="1" customWidth="1"/>
    <col min="5404" max="5404" width="14.85546875" style="514" customWidth="1"/>
    <col min="5405" max="5632" width="10.28515625" style="514"/>
    <col min="5633" max="5633" width="18.140625" style="514" customWidth="1"/>
    <col min="5634" max="5634" width="43.42578125" style="514" customWidth="1"/>
    <col min="5635" max="5635" width="15.28515625" style="514" customWidth="1"/>
    <col min="5636" max="5636" width="15" style="514" customWidth="1"/>
    <col min="5637" max="5637" width="13" style="514" customWidth="1"/>
    <col min="5638" max="5638" width="12.42578125" style="514" customWidth="1"/>
    <col min="5639" max="5639" width="12.85546875" style="514" customWidth="1"/>
    <col min="5640" max="5640" width="13" style="514" customWidth="1"/>
    <col min="5641" max="5641" width="13.42578125" style="514" customWidth="1"/>
    <col min="5642" max="5642" width="13.85546875" style="514" customWidth="1"/>
    <col min="5643" max="5645" width="11.7109375" style="514" customWidth="1"/>
    <col min="5646" max="5646" width="11.85546875" style="514" customWidth="1"/>
    <col min="5647" max="5647" width="12.7109375" style="514" customWidth="1"/>
    <col min="5648" max="5648" width="11.85546875" style="514" customWidth="1"/>
    <col min="5649" max="5649" width="11.28515625" style="514" customWidth="1"/>
    <col min="5650" max="5654" width="20.85546875" style="514" customWidth="1"/>
    <col min="5655" max="5659" width="0" style="514" hidden="1" customWidth="1"/>
    <col min="5660" max="5660" width="14.85546875" style="514" customWidth="1"/>
    <col min="5661" max="5888" width="10.28515625" style="514"/>
    <col min="5889" max="5889" width="18.140625" style="514" customWidth="1"/>
    <col min="5890" max="5890" width="43.42578125" style="514" customWidth="1"/>
    <col min="5891" max="5891" width="15.28515625" style="514" customWidth="1"/>
    <col min="5892" max="5892" width="15" style="514" customWidth="1"/>
    <col min="5893" max="5893" width="13" style="514" customWidth="1"/>
    <col min="5894" max="5894" width="12.42578125" style="514" customWidth="1"/>
    <col min="5895" max="5895" width="12.85546875" style="514" customWidth="1"/>
    <col min="5896" max="5896" width="13" style="514" customWidth="1"/>
    <col min="5897" max="5897" width="13.42578125" style="514" customWidth="1"/>
    <col min="5898" max="5898" width="13.85546875" style="514" customWidth="1"/>
    <col min="5899" max="5901" width="11.7109375" style="514" customWidth="1"/>
    <col min="5902" max="5902" width="11.85546875" style="514" customWidth="1"/>
    <col min="5903" max="5903" width="12.7109375" style="514" customWidth="1"/>
    <col min="5904" max="5904" width="11.85546875" style="514" customWidth="1"/>
    <col min="5905" max="5905" width="11.28515625" style="514" customWidth="1"/>
    <col min="5906" max="5910" width="20.85546875" style="514" customWidth="1"/>
    <col min="5911" max="5915" width="0" style="514" hidden="1" customWidth="1"/>
    <col min="5916" max="5916" width="14.85546875" style="514" customWidth="1"/>
    <col min="5917" max="6144" width="10.28515625" style="514"/>
    <col min="6145" max="6145" width="18.140625" style="514" customWidth="1"/>
    <col min="6146" max="6146" width="43.42578125" style="514" customWidth="1"/>
    <col min="6147" max="6147" width="15.28515625" style="514" customWidth="1"/>
    <col min="6148" max="6148" width="15" style="514" customWidth="1"/>
    <col min="6149" max="6149" width="13" style="514" customWidth="1"/>
    <col min="6150" max="6150" width="12.42578125" style="514" customWidth="1"/>
    <col min="6151" max="6151" width="12.85546875" style="514" customWidth="1"/>
    <col min="6152" max="6152" width="13" style="514" customWidth="1"/>
    <col min="6153" max="6153" width="13.42578125" style="514" customWidth="1"/>
    <col min="6154" max="6154" width="13.85546875" style="514" customWidth="1"/>
    <col min="6155" max="6157" width="11.7109375" style="514" customWidth="1"/>
    <col min="6158" max="6158" width="11.85546875" style="514" customWidth="1"/>
    <col min="6159" max="6159" width="12.7109375" style="514" customWidth="1"/>
    <col min="6160" max="6160" width="11.85546875" style="514" customWidth="1"/>
    <col min="6161" max="6161" width="11.28515625" style="514" customWidth="1"/>
    <col min="6162" max="6166" width="20.85546875" style="514" customWidth="1"/>
    <col min="6167" max="6171" width="0" style="514" hidden="1" customWidth="1"/>
    <col min="6172" max="6172" width="14.85546875" style="514" customWidth="1"/>
    <col min="6173" max="6400" width="10.28515625" style="514"/>
    <col min="6401" max="6401" width="18.140625" style="514" customWidth="1"/>
    <col min="6402" max="6402" width="43.42578125" style="514" customWidth="1"/>
    <col min="6403" max="6403" width="15.28515625" style="514" customWidth="1"/>
    <col min="6404" max="6404" width="15" style="514" customWidth="1"/>
    <col min="6405" max="6405" width="13" style="514" customWidth="1"/>
    <col min="6406" max="6406" width="12.42578125" style="514" customWidth="1"/>
    <col min="6407" max="6407" width="12.85546875" style="514" customWidth="1"/>
    <col min="6408" max="6408" width="13" style="514" customWidth="1"/>
    <col min="6409" max="6409" width="13.42578125" style="514" customWidth="1"/>
    <col min="6410" max="6410" width="13.85546875" style="514" customWidth="1"/>
    <col min="6411" max="6413" width="11.7109375" style="514" customWidth="1"/>
    <col min="6414" max="6414" width="11.85546875" style="514" customWidth="1"/>
    <col min="6415" max="6415" width="12.7109375" style="514" customWidth="1"/>
    <col min="6416" max="6416" width="11.85546875" style="514" customWidth="1"/>
    <col min="6417" max="6417" width="11.28515625" style="514" customWidth="1"/>
    <col min="6418" max="6422" width="20.85546875" style="514" customWidth="1"/>
    <col min="6423" max="6427" width="0" style="514" hidden="1" customWidth="1"/>
    <col min="6428" max="6428" width="14.85546875" style="514" customWidth="1"/>
    <col min="6429" max="6656" width="10.28515625" style="514"/>
    <col min="6657" max="6657" width="18.140625" style="514" customWidth="1"/>
    <col min="6658" max="6658" width="43.42578125" style="514" customWidth="1"/>
    <col min="6659" max="6659" width="15.28515625" style="514" customWidth="1"/>
    <col min="6660" max="6660" width="15" style="514" customWidth="1"/>
    <col min="6661" max="6661" width="13" style="514" customWidth="1"/>
    <col min="6662" max="6662" width="12.42578125" style="514" customWidth="1"/>
    <col min="6663" max="6663" width="12.85546875" style="514" customWidth="1"/>
    <col min="6664" max="6664" width="13" style="514" customWidth="1"/>
    <col min="6665" max="6665" width="13.42578125" style="514" customWidth="1"/>
    <col min="6666" max="6666" width="13.85546875" style="514" customWidth="1"/>
    <col min="6667" max="6669" width="11.7109375" style="514" customWidth="1"/>
    <col min="6670" max="6670" width="11.85546875" style="514" customWidth="1"/>
    <col min="6671" max="6671" width="12.7109375" style="514" customWidth="1"/>
    <col min="6672" max="6672" width="11.85546875" style="514" customWidth="1"/>
    <col min="6673" max="6673" width="11.28515625" style="514" customWidth="1"/>
    <col min="6674" max="6678" width="20.85546875" style="514" customWidth="1"/>
    <col min="6679" max="6683" width="0" style="514" hidden="1" customWidth="1"/>
    <col min="6684" max="6684" width="14.85546875" style="514" customWidth="1"/>
    <col min="6685" max="6912" width="10.28515625" style="514"/>
    <col min="6913" max="6913" width="18.140625" style="514" customWidth="1"/>
    <col min="6914" max="6914" width="43.42578125" style="514" customWidth="1"/>
    <col min="6915" max="6915" width="15.28515625" style="514" customWidth="1"/>
    <col min="6916" max="6916" width="15" style="514" customWidth="1"/>
    <col min="6917" max="6917" width="13" style="514" customWidth="1"/>
    <col min="6918" max="6918" width="12.42578125" style="514" customWidth="1"/>
    <col min="6919" max="6919" width="12.85546875" style="514" customWidth="1"/>
    <col min="6920" max="6920" width="13" style="514" customWidth="1"/>
    <col min="6921" max="6921" width="13.42578125" style="514" customWidth="1"/>
    <col min="6922" max="6922" width="13.85546875" style="514" customWidth="1"/>
    <col min="6923" max="6925" width="11.7109375" style="514" customWidth="1"/>
    <col min="6926" max="6926" width="11.85546875" style="514" customWidth="1"/>
    <col min="6927" max="6927" width="12.7109375" style="514" customWidth="1"/>
    <col min="6928" max="6928" width="11.85546875" style="514" customWidth="1"/>
    <col min="6929" max="6929" width="11.28515625" style="514" customWidth="1"/>
    <col min="6930" max="6934" width="20.85546875" style="514" customWidth="1"/>
    <col min="6935" max="6939" width="0" style="514" hidden="1" customWidth="1"/>
    <col min="6940" max="6940" width="14.85546875" style="514" customWidth="1"/>
    <col min="6941" max="7168" width="10.28515625" style="514"/>
    <col min="7169" max="7169" width="18.140625" style="514" customWidth="1"/>
    <col min="7170" max="7170" width="43.42578125" style="514" customWidth="1"/>
    <col min="7171" max="7171" width="15.28515625" style="514" customWidth="1"/>
    <col min="7172" max="7172" width="15" style="514" customWidth="1"/>
    <col min="7173" max="7173" width="13" style="514" customWidth="1"/>
    <col min="7174" max="7174" width="12.42578125" style="514" customWidth="1"/>
    <col min="7175" max="7175" width="12.85546875" style="514" customWidth="1"/>
    <col min="7176" max="7176" width="13" style="514" customWidth="1"/>
    <col min="7177" max="7177" width="13.42578125" style="514" customWidth="1"/>
    <col min="7178" max="7178" width="13.85546875" style="514" customWidth="1"/>
    <col min="7179" max="7181" width="11.7109375" style="514" customWidth="1"/>
    <col min="7182" max="7182" width="11.85546875" style="514" customWidth="1"/>
    <col min="7183" max="7183" width="12.7109375" style="514" customWidth="1"/>
    <col min="7184" max="7184" width="11.85546875" style="514" customWidth="1"/>
    <col min="7185" max="7185" width="11.28515625" style="514" customWidth="1"/>
    <col min="7186" max="7190" width="20.85546875" style="514" customWidth="1"/>
    <col min="7191" max="7195" width="0" style="514" hidden="1" customWidth="1"/>
    <col min="7196" max="7196" width="14.85546875" style="514" customWidth="1"/>
    <col min="7197" max="7424" width="10.28515625" style="514"/>
    <col min="7425" max="7425" width="18.140625" style="514" customWidth="1"/>
    <col min="7426" max="7426" width="43.42578125" style="514" customWidth="1"/>
    <col min="7427" max="7427" width="15.28515625" style="514" customWidth="1"/>
    <col min="7428" max="7428" width="15" style="514" customWidth="1"/>
    <col min="7429" max="7429" width="13" style="514" customWidth="1"/>
    <col min="7430" max="7430" width="12.42578125" style="514" customWidth="1"/>
    <col min="7431" max="7431" width="12.85546875" style="514" customWidth="1"/>
    <col min="7432" max="7432" width="13" style="514" customWidth="1"/>
    <col min="7433" max="7433" width="13.42578125" style="514" customWidth="1"/>
    <col min="7434" max="7434" width="13.85546875" style="514" customWidth="1"/>
    <col min="7435" max="7437" width="11.7109375" style="514" customWidth="1"/>
    <col min="7438" max="7438" width="11.85546875" style="514" customWidth="1"/>
    <col min="7439" max="7439" width="12.7109375" style="514" customWidth="1"/>
    <col min="7440" max="7440" width="11.85546875" style="514" customWidth="1"/>
    <col min="7441" max="7441" width="11.28515625" style="514" customWidth="1"/>
    <col min="7442" max="7446" width="20.85546875" style="514" customWidth="1"/>
    <col min="7447" max="7451" width="0" style="514" hidden="1" customWidth="1"/>
    <col min="7452" max="7452" width="14.85546875" style="514" customWidth="1"/>
    <col min="7453" max="7680" width="10.28515625" style="514"/>
    <col min="7681" max="7681" width="18.140625" style="514" customWidth="1"/>
    <col min="7682" max="7682" width="43.42578125" style="514" customWidth="1"/>
    <col min="7683" max="7683" width="15.28515625" style="514" customWidth="1"/>
    <col min="7684" max="7684" width="15" style="514" customWidth="1"/>
    <col min="7685" max="7685" width="13" style="514" customWidth="1"/>
    <col min="7686" max="7686" width="12.42578125" style="514" customWidth="1"/>
    <col min="7687" max="7687" width="12.85546875" style="514" customWidth="1"/>
    <col min="7688" max="7688" width="13" style="514" customWidth="1"/>
    <col min="7689" max="7689" width="13.42578125" style="514" customWidth="1"/>
    <col min="7690" max="7690" width="13.85546875" style="514" customWidth="1"/>
    <col min="7691" max="7693" width="11.7109375" style="514" customWidth="1"/>
    <col min="7694" max="7694" width="11.85546875" style="514" customWidth="1"/>
    <col min="7695" max="7695" width="12.7109375" style="514" customWidth="1"/>
    <col min="7696" max="7696" width="11.85546875" style="514" customWidth="1"/>
    <col min="7697" max="7697" width="11.28515625" style="514" customWidth="1"/>
    <col min="7698" max="7702" width="20.85546875" style="514" customWidth="1"/>
    <col min="7703" max="7707" width="0" style="514" hidden="1" customWidth="1"/>
    <col min="7708" max="7708" width="14.85546875" style="514" customWidth="1"/>
    <col min="7709" max="7936" width="10.28515625" style="514"/>
    <col min="7937" max="7937" width="18.140625" style="514" customWidth="1"/>
    <col min="7938" max="7938" width="43.42578125" style="514" customWidth="1"/>
    <col min="7939" max="7939" width="15.28515625" style="514" customWidth="1"/>
    <col min="7940" max="7940" width="15" style="514" customWidth="1"/>
    <col min="7941" max="7941" width="13" style="514" customWidth="1"/>
    <col min="7942" max="7942" width="12.42578125" style="514" customWidth="1"/>
    <col min="7943" max="7943" width="12.85546875" style="514" customWidth="1"/>
    <col min="7944" max="7944" width="13" style="514" customWidth="1"/>
    <col min="7945" max="7945" width="13.42578125" style="514" customWidth="1"/>
    <col min="7946" max="7946" width="13.85546875" style="514" customWidth="1"/>
    <col min="7947" max="7949" width="11.7109375" style="514" customWidth="1"/>
    <col min="7950" max="7950" width="11.85546875" style="514" customWidth="1"/>
    <col min="7951" max="7951" width="12.7109375" style="514" customWidth="1"/>
    <col min="7952" max="7952" width="11.85546875" style="514" customWidth="1"/>
    <col min="7953" max="7953" width="11.28515625" style="514" customWidth="1"/>
    <col min="7954" max="7958" width="20.85546875" style="514" customWidth="1"/>
    <col min="7959" max="7963" width="0" style="514" hidden="1" customWidth="1"/>
    <col min="7964" max="7964" width="14.85546875" style="514" customWidth="1"/>
    <col min="7965" max="8192" width="10.28515625" style="514"/>
    <col min="8193" max="8193" width="18.140625" style="514" customWidth="1"/>
    <col min="8194" max="8194" width="43.42578125" style="514" customWidth="1"/>
    <col min="8195" max="8195" width="15.28515625" style="514" customWidth="1"/>
    <col min="8196" max="8196" width="15" style="514" customWidth="1"/>
    <col min="8197" max="8197" width="13" style="514" customWidth="1"/>
    <col min="8198" max="8198" width="12.42578125" style="514" customWidth="1"/>
    <col min="8199" max="8199" width="12.85546875" style="514" customWidth="1"/>
    <col min="8200" max="8200" width="13" style="514" customWidth="1"/>
    <col min="8201" max="8201" width="13.42578125" style="514" customWidth="1"/>
    <col min="8202" max="8202" width="13.85546875" style="514" customWidth="1"/>
    <col min="8203" max="8205" width="11.7109375" style="514" customWidth="1"/>
    <col min="8206" max="8206" width="11.85546875" style="514" customWidth="1"/>
    <col min="8207" max="8207" width="12.7109375" style="514" customWidth="1"/>
    <col min="8208" max="8208" width="11.85546875" style="514" customWidth="1"/>
    <col min="8209" max="8209" width="11.28515625" style="514" customWidth="1"/>
    <col min="8210" max="8214" width="20.85546875" style="514" customWidth="1"/>
    <col min="8215" max="8219" width="0" style="514" hidden="1" customWidth="1"/>
    <col min="8220" max="8220" width="14.85546875" style="514" customWidth="1"/>
    <col min="8221" max="8448" width="10.28515625" style="514"/>
    <col min="8449" max="8449" width="18.140625" style="514" customWidth="1"/>
    <col min="8450" max="8450" width="43.42578125" style="514" customWidth="1"/>
    <col min="8451" max="8451" width="15.28515625" style="514" customWidth="1"/>
    <col min="8452" max="8452" width="15" style="514" customWidth="1"/>
    <col min="8453" max="8453" width="13" style="514" customWidth="1"/>
    <col min="8454" max="8454" width="12.42578125" style="514" customWidth="1"/>
    <col min="8455" max="8455" width="12.85546875" style="514" customWidth="1"/>
    <col min="8456" max="8456" width="13" style="514" customWidth="1"/>
    <col min="8457" max="8457" width="13.42578125" style="514" customWidth="1"/>
    <col min="8458" max="8458" width="13.85546875" style="514" customWidth="1"/>
    <col min="8459" max="8461" width="11.7109375" style="514" customWidth="1"/>
    <col min="8462" max="8462" width="11.85546875" style="514" customWidth="1"/>
    <col min="8463" max="8463" width="12.7109375" style="514" customWidth="1"/>
    <col min="8464" max="8464" width="11.85546875" style="514" customWidth="1"/>
    <col min="8465" max="8465" width="11.28515625" style="514" customWidth="1"/>
    <col min="8466" max="8470" width="20.85546875" style="514" customWidth="1"/>
    <col min="8471" max="8475" width="0" style="514" hidden="1" customWidth="1"/>
    <col min="8476" max="8476" width="14.85546875" style="514" customWidth="1"/>
    <col min="8477" max="8704" width="10.28515625" style="514"/>
    <col min="8705" max="8705" width="18.140625" style="514" customWidth="1"/>
    <col min="8706" max="8706" width="43.42578125" style="514" customWidth="1"/>
    <col min="8707" max="8707" width="15.28515625" style="514" customWidth="1"/>
    <col min="8708" max="8708" width="15" style="514" customWidth="1"/>
    <col min="8709" max="8709" width="13" style="514" customWidth="1"/>
    <col min="8710" max="8710" width="12.42578125" style="514" customWidth="1"/>
    <col min="8711" max="8711" width="12.85546875" style="514" customWidth="1"/>
    <col min="8712" max="8712" width="13" style="514" customWidth="1"/>
    <col min="8713" max="8713" width="13.42578125" style="514" customWidth="1"/>
    <col min="8714" max="8714" width="13.85546875" style="514" customWidth="1"/>
    <col min="8715" max="8717" width="11.7109375" style="514" customWidth="1"/>
    <col min="8718" max="8718" width="11.85546875" style="514" customWidth="1"/>
    <col min="8719" max="8719" width="12.7109375" style="514" customWidth="1"/>
    <col min="8720" max="8720" width="11.85546875" style="514" customWidth="1"/>
    <col min="8721" max="8721" width="11.28515625" style="514" customWidth="1"/>
    <col min="8722" max="8726" width="20.85546875" style="514" customWidth="1"/>
    <col min="8727" max="8731" width="0" style="514" hidden="1" customWidth="1"/>
    <col min="8732" max="8732" width="14.85546875" style="514" customWidth="1"/>
    <col min="8733" max="8960" width="10.28515625" style="514"/>
    <col min="8961" max="8961" width="18.140625" style="514" customWidth="1"/>
    <col min="8962" max="8962" width="43.42578125" style="514" customWidth="1"/>
    <col min="8963" max="8963" width="15.28515625" style="514" customWidth="1"/>
    <col min="8964" max="8964" width="15" style="514" customWidth="1"/>
    <col min="8965" max="8965" width="13" style="514" customWidth="1"/>
    <col min="8966" max="8966" width="12.42578125" style="514" customWidth="1"/>
    <col min="8967" max="8967" width="12.85546875" style="514" customWidth="1"/>
    <col min="8968" max="8968" width="13" style="514" customWidth="1"/>
    <col min="8969" max="8969" width="13.42578125" style="514" customWidth="1"/>
    <col min="8970" max="8970" width="13.85546875" style="514" customWidth="1"/>
    <col min="8971" max="8973" width="11.7109375" style="514" customWidth="1"/>
    <col min="8974" max="8974" width="11.85546875" style="514" customWidth="1"/>
    <col min="8975" max="8975" width="12.7109375" style="514" customWidth="1"/>
    <col min="8976" max="8976" width="11.85546875" style="514" customWidth="1"/>
    <col min="8977" max="8977" width="11.28515625" style="514" customWidth="1"/>
    <col min="8978" max="8982" width="20.85546875" style="514" customWidth="1"/>
    <col min="8983" max="8987" width="0" style="514" hidden="1" customWidth="1"/>
    <col min="8988" max="8988" width="14.85546875" style="514" customWidth="1"/>
    <col min="8989" max="9216" width="10.28515625" style="514"/>
    <col min="9217" max="9217" width="18.140625" style="514" customWidth="1"/>
    <col min="9218" max="9218" width="43.42578125" style="514" customWidth="1"/>
    <col min="9219" max="9219" width="15.28515625" style="514" customWidth="1"/>
    <col min="9220" max="9220" width="15" style="514" customWidth="1"/>
    <col min="9221" max="9221" width="13" style="514" customWidth="1"/>
    <col min="9222" max="9222" width="12.42578125" style="514" customWidth="1"/>
    <col min="9223" max="9223" width="12.85546875" style="514" customWidth="1"/>
    <col min="9224" max="9224" width="13" style="514" customWidth="1"/>
    <col min="9225" max="9225" width="13.42578125" style="514" customWidth="1"/>
    <col min="9226" max="9226" width="13.85546875" style="514" customWidth="1"/>
    <col min="9227" max="9229" width="11.7109375" style="514" customWidth="1"/>
    <col min="9230" max="9230" width="11.85546875" style="514" customWidth="1"/>
    <col min="9231" max="9231" width="12.7109375" style="514" customWidth="1"/>
    <col min="9232" max="9232" width="11.85546875" style="514" customWidth="1"/>
    <col min="9233" max="9233" width="11.28515625" style="514" customWidth="1"/>
    <col min="9234" max="9238" width="20.85546875" style="514" customWidth="1"/>
    <col min="9239" max="9243" width="0" style="514" hidden="1" customWidth="1"/>
    <col min="9244" max="9244" width="14.85546875" style="514" customWidth="1"/>
    <col min="9245" max="9472" width="10.28515625" style="514"/>
    <col min="9473" max="9473" width="18.140625" style="514" customWidth="1"/>
    <col min="9474" max="9474" width="43.42578125" style="514" customWidth="1"/>
    <col min="9475" max="9475" width="15.28515625" style="514" customWidth="1"/>
    <col min="9476" max="9476" width="15" style="514" customWidth="1"/>
    <col min="9477" max="9477" width="13" style="514" customWidth="1"/>
    <col min="9478" max="9478" width="12.42578125" style="514" customWidth="1"/>
    <col min="9479" max="9479" width="12.85546875" style="514" customWidth="1"/>
    <col min="9480" max="9480" width="13" style="514" customWidth="1"/>
    <col min="9481" max="9481" width="13.42578125" style="514" customWidth="1"/>
    <col min="9482" max="9482" width="13.85546875" style="514" customWidth="1"/>
    <col min="9483" max="9485" width="11.7109375" style="514" customWidth="1"/>
    <col min="9486" max="9486" width="11.85546875" style="514" customWidth="1"/>
    <col min="9487" max="9487" width="12.7109375" style="514" customWidth="1"/>
    <col min="9488" max="9488" width="11.85546875" style="514" customWidth="1"/>
    <col min="9489" max="9489" width="11.28515625" style="514" customWidth="1"/>
    <col min="9490" max="9494" width="20.85546875" style="514" customWidth="1"/>
    <col min="9495" max="9499" width="0" style="514" hidden="1" customWidth="1"/>
    <col min="9500" max="9500" width="14.85546875" style="514" customWidth="1"/>
    <col min="9501" max="9728" width="10.28515625" style="514"/>
    <col min="9729" max="9729" width="18.140625" style="514" customWidth="1"/>
    <col min="9730" max="9730" width="43.42578125" style="514" customWidth="1"/>
    <col min="9731" max="9731" width="15.28515625" style="514" customWidth="1"/>
    <col min="9732" max="9732" width="15" style="514" customWidth="1"/>
    <col min="9733" max="9733" width="13" style="514" customWidth="1"/>
    <col min="9734" max="9734" width="12.42578125" style="514" customWidth="1"/>
    <col min="9735" max="9735" width="12.85546875" style="514" customWidth="1"/>
    <col min="9736" max="9736" width="13" style="514" customWidth="1"/>
    <col min="9737" max="9737" width="13.42578125" style="514" customWidth="1"/>
    <col min="9738" max="9738" width="13.85546875" style="514" customWidth="1"/>
    <col min="9739" max="9741" width="11.7109375" style="514" customWidth="1"/>
    <col min="9742" max="9742" width="11.85546875" style="514" customWidth="1"/>
    <col min="9743" max="9743" width="12.7109375" style="514" customWidth="1"/>
    <col min="9744" max="9744" width="11.85546875" style="514" customWidth="1"/>
    <col min="9745" max="9745" width="11.28515625" style="514" customWidth="1"/>
    <col min="9746" max="9750" width="20.85546875" style="514" customWidth="1"/>
    <col min="9751" max="9755" width="0" style="514" hidden="1" customWidth="1"/>
    <col min="9756" max="9756" width="14.85546875" style="514" customWidth="1"/>
    <col min="9757" max="9984" width="10.28515625" style="514"/>
    <col min="9985" max="9985" width="18.140625" style="514" customWidth="1"/>
    <col min="9986" max="9986" width="43.42578125" style="514" customWidth="1"/>
    <col min="9987" max="9987" width="15.28515625" style="514" customWidth="1"/>
    <col min="9988" max="9988" width="15" style="514" customWidth="1"/>
    <col min="9989" max="9989" width="13" style="514" customWidth="1"/>
    <col min="9990" max="9990" width="12.42578125" style="514" customWidth="1"/>
    <col min="9991" max="9991" width="12.85546875" style="514" customWidth="1"/>
    <col min="9992" max="9992" width="13" style="514" customWidth="1"/>
    <col min="9993" max="9993" width="13.42578125" style="514" customWidth="1"/>
    <col min="9994" max="9994" width="13.85546875" style="514" customWidth="1"/>
    <col min="9995" max="9997" width="11.7109375" style="514" customWidth="1"/>
    <col min="9998" max="9998" width="11.85546875" style="514" customWidth="1"/>
    <col min="9999" max="9999" width="12.7109375" style="514" customWidth="1"/>
    <col min="10000" max="10000" width="11.85546875" style="514" customWidth="1"/>
    <col min="10001" max="10001" width="11.28515625" style="514" customWidth="1"/>
    <col min="10002" max="10006" width="20.85546875" style="514" customWidth="1"/>
    <col min="10007" max="10011" width="0" style="514" hidden="1" customWidth="1"/>
    <col min="10012" max="10012" width="14.85546875" style="514" customWidth="1"/>
    <col min="10013" max="10240" width="10.28515625" style="514"/>
    <col min="10241" max="10241" width="18.140625" style="514" customWidth="1"/>
    <col min="10242" max="10242" width="43.42578125" style="514" customWidth="1"/>
    <col min="10243" max="10243" width="15.28515625" style="514" customWidth="1"/>
    <col min="10244" max="10244" width="15" style="514" customWidth="1"/>
    <col min="10245" max="10245" width="13" style="514" customWidth="1"/>
    <col min="10246" max="10246" width="12.42578125" style="514" customWidth="1"/>
    <col min="10247" max="10247" width="12.85546875" style="514" customWidth="1"/>
    <col min="10248" max="10248" width="13" style="514" customWidth="1"/>
    <col min="10249" max="10249" width="13.42578125" style="514" customWidth="1"/>
    <col min="10250" max="10250" width="13.85546875" style="514" customWidth="1"/>
    <col min="10251" max="10253" width="11.7109375" style="514" customWidth="1"/>
    <col min="10254" max="10254" width="11.85546875" style="514" customWidth="1"/>
    <col min="10255" max="10255" width="12.7109375" style="514" customWidth="1"/>
    <col min="10256" max="10256" width="11.85546875" style="514" customWidth="1"/>
    <col min="10257" max="10257" width="11.28515625" style="514" customWidth="1"/>
    <col min="10258" max="10262" width="20.85546875" style="514" customWidth="1"/>
    <col min="10263" max="10267" width="0" style="514" hidden="1" customWidth="1"/>
    <col min="10268" max="10268" width="14.85546875" style="514" customWidth="1"/>
    <col min="10269" max="10496" width="10.28515625" style="514"/>
    <col min="10497" max="10497" width="18.140625" style="514" customWidth="1"/>
    <col min="10498" max="10498" width="43.42578125" style="514" customWidth="1"/>
    <col min="10499" max="10499" width="15.28515625" style="514" customWidth="1"/>
    <col min="10500" max="10500" width="15" style="514" customWidth="1"/>
    <col min="10501" max="10501" width="13" style="514" customWidth="1"/>
    <col min="10502" max="10502" width="12.42578125" style="514" customWidth="1"/>
    <col min="10503" max="10503" width="12.85546875" style="514" customWidth="1"/>
    <col min="10504" max="10504" width="13" style="514" customWidth="1"/>
    <col min="10505" max="10505" width="13.42578125" style="514" customWidth="1"/>
    <col min="10506" max="10506" width="13.85546875" style="514" customWidth="1"/>
    <col min="10507" max="10509" width="11.7109375" style="514" customWidth="1"/>
    <col min="10510" max="10510" width="11.85546875" style="514" customWidth="1"/>
    <col min="10511" max="10511" width="12.7109375" style="514" customWidth="1"/>
    <col min="10512" max="10512" width="11.85546875" style="514" customWidth="1"/>
    <col min="10513" max="10513" width="11.28515625" style="514" customWidth="1"/>
    <col min="10514" max="10518" width="20.85546875" style="514" customWidth="1"/>
    <col min="10519" max="10523" width="0" style="514" hidden="1" customWidth="1"/>
    <col min="10524" max="10524" width="14.85546875" style="514" customWidth="1"/>
    <col min="10525" max="10752" width="10.28515625" style="514"/>
    <col min="10753" max="10753" width="18.140625" style="514" customWidth="1"/>
    <col min="10754" max="10754" width="43.42578125" style="514" customWidth="1"/>
    <col min="10755" max="10755" width="15.28515625" style="514" customWidth="1"/>
    <col min="10756" max="10756" width="15" style="514" customWidth="1"/>
    <col min="10757" max="10757" width="13" style="514" customWidth="1"/>
    <col min="10758" max="10758" width="12.42578125" style="514" customWidth="1"/>
    <col min="10759" max="10759" width="12.85546875" style="514" customWidth="1"/>
    <col min="10760" max="10760" width="13" style="514" customWidth="1"/>
    <col min="10761" max="10761" width="13.42578125" style="514" customWidth="1"/>
    <col min="10762" max="10762" width="13.85546875" style="514" customWidth="1"/>
    <col min="10763" max="10765" width="11.7109375" style="514" customWidth="1"/>
    <col min="10766" max="10766" width="11.85546875" style="514" customWidth="1"/>
    <col min="10767" max="10767" width="12.7109375" style="514" customWidth="1"/>
    <col min="10768" max="10768" width="11.85546875" style="514" customWidth="1"/>
    <col min="10769" max="10769" width="11.28515625" style="514" customWidth="1"/>
    <col min="10770" max="10774" width="20.85546875" style="514" customWidth="1"/>
    <col min="10775" max="10779" width="0" style="514" hidden="1" customWidth="1"/>
    <col min="10780" max="10780" width="14.85546875" style="514" customWidth="1"/>
    <col min="10781" max="11008" width="10.28515625" style="514"/>
    <col min="11009" max="11009" width="18.140625" style="514" customWidth="1"/>
    <col min="11010" max="11010" width="43.42578125" style="514" customWidth="1"/>
    <col min="11011" max="11011" width="15.28515625" style="514" customWidth="1"/>
    <col min="11012" max="11012" width="15" style="514" customWidth="1"/>
    <col min="11013" max="11013" width="13" style="514" customWidth="1"/>
    <col min="11014" max="11014" width="12.42578125" style="514" customWidth="1"/>
    <col min="11015" max="11015" width="12.85546875" style="514" customWidth="1"/>
    <col min="11016" max="11016" width="13" style="514" customWidth="1"/>
    <col min="11017" max="11017" width="13.42578125" style="514" customWidth="1"/>
    <col min="11018" max="11018" width="13.85546875" style="514" customWidth="1"/>
    <col min="11019" max="11021" width="11.7109375" style="514" customWidth="1"/>
    <col min="11022" max="11022" width="11.85546875" style="514" customWidth="1"/>
    <col min="11023" max="11023" width="12.7109375" style="514" customWidth="1"/>
    <col min="11024" max="11024" width="11.85546875" style="514" customWidth="1"/>
    <col min="11025" max="11025" width="11.28515625" style="514" customWidth="1"/>
    <col min="11026" max="11030" width="20.85546875" style="514" customWidth="1"/>
    <col min="11031" max="11035" width="0" style="514" hidden="1" customWidth="1"/>
    <col min="11036" max="11036" width="14.85546875" style="514" customWidth="1"/>
    <col min="11037" max="11264" width="10.28515625" style="514"/>
    <col min="11265" max="11265" width="18.140625" style="514" customWidth="1"/>
    <col min="11266" max="11266" width="43.42578125" style="514" customWidth="1"/>
    <col min="11267" max="11267" width="15.28515625" style="514" customWidth="1"/>
    <col min="11268" max="11268" width="15" style="514" customWidth="1"/>
    <col min="11269" max="11269" width="13" style="514" customWidth="1"/>
    <col min="11270" max="11270" width="12.42578125" style="514" customWidth="1"/>
    <col min="11271" max="11271" width="12.85546875" style="514" customWidth="1"/>
    <col min="11272" max="11272" width="13" style="514" customWidth="1"/>
    <col min="11273" max="11273" width="13.42578125" style="514" customWidth="1"/>
    <col min="11274" max="11274" width="13.85546875" style="514" customWidth="1"/>
    <col min="11275" max="11277" width="11.7109375" style="514" customWidth="1"/>
    <col min="11278" max="11278" width="11.85546875" style="514" customWidth="1"/>
    <col min="11279" max="11279" width="12.7109375" style="514" customWidth="1"/>
    <col min="11280" max="11280" width="11.85546875" style="514" customWidth="1"/>
    <col min="11281" max="11281" width="11.28515625" style="514" customWidth="1"/>
    <col min="11282" max="11286" width="20.85546875" style="514" customWidth="1"/>
    <col min="11287" max="11291" width="0" style="514" hidden="1" customWidth="1"/>
    <col min="11292" max="11292" width="14.85546875" style="514" customWidth="1"/>
    <col min="11293" max="11520" width="10.28515625" style="514"/>
    <col min="11521" max="11521" width="18.140625" style="514" customWidth="1"/>
    <col min="11522" max="11522" width="43.42578125" style="514" customWidth="1"/>
    <col min="11523" max="11523" width="15.28515625" style="514" customWidth="1"/>
    <col min="11524" max="11524" width="15" style="514" customWidth="1"/>
    <col min="11525" max="11525" width="13" style="514" customWidth="1"/>
    <col min="11526" max="11526" width="12.42578125" style="514" customWidth="1"/>
    <col min="11527" max="11527" width="12.85546875" style="514" customWidth="1"/>
    <col min="11528" max="11528" width="13" style="514" customWidth="1"/>
    <col min="11529" max="11529" width="13.42578125" style="514" customWidth="1"/>
    <col min="11530" max="11530" width="13.85546875" style="514" customWidth="1"/>
    <col min="11531" max="11533" width="11.7109375" style="514" customWidth="1"/>
    <col min="11534" max="11534" width="11.85546875" style="514" customWidth="1"/>
    <col min="11535" max="11535" width="12.7109375" style="514" customWidth="1"/>
    <col min="11536" max="11536" width="11.85546875" style="514" customWidth="1"/>
    <col min="11537" max="11537" width="11.28515625" style="514" customWidth="1"/>
    <col min="11538" max="11542" width="20.85546875" style="514" customWidth="1"/>
    <col min="11543" max="11547" width="0" style="514" hidden="1" customWidth="1"/>
    <col min="11548" max="11548" width="14.85546875" style="514" customWidth="1"/>
    <col min="11549" max="11776" width="10.28515625" style="514"/>
    <col min="11777" max="11777" width="18.140625" style="514" customWidth="1"/>
    <col min="11778" max="11778" width="43.42578125" style="514" customWidth="1"/>
    <col min="11779" max="11779" width="15.28515625" style="514" customWidth="1"/>
    <col min="11780" max="11780" width="15" style="514" customWidth="1"/>
    <col min="11781" max="11781" width="13" style="514" customWidth="1"/>
    <col min="11782" max="11782" width="12.42578125" style="514" customWidth="1"/>
    <col min="11783" max="11783" width="12.85546875" style="514" customWidth="1"/>
    <col min="11784" max="11784" width="13" style="514" customWidth="1"/>
    <col min="11785" max="11785" width="13.42578125" style="514" customWidth="1"/>
    <col min="11786" max="11786" width="13.85546875" style="514" customWidth="1"/>
    <col min="11787" max="11789" width="11.7109375" style="514" customWidth="1"/>
    <col min="11790" max="11790" width="11.85546875" style="514" customWidth="1"/>
    <col min="11791" max="11791" width="12.7109375" style="514" customWidth="1"/>
    <col min="11792" max="11792" width="11.85546875" style="514" customWidth="1"/>
    <col min="11793" max="11793" width="11.28515625" style="514" customWidth="1"/>
    <col min="11794" max="11798" width="20.85546875" style="514" customWidth="1"/>
    <col min="11799" max="11803" width="0" style="514" hidden="1" customWidth="1"/>
    <col min="11804" max="11804" width="14.85546875" style="514" customWidth="1"/>
    <col min="11805" max="12032" width="10.28515625" style="514"/>
    <col min="12033" max="12033" width="18.140625" style="514" customWidth="1"/>
    <col min="12034" max="12034" width="43.42578125" style="514" customWidth="1"/>
    <col min="12035" max="12035" width="15.28515625" style="514" customWidth="1"/>
    <col min="12036" max="12036" width="15" style="514" customWidth="1"/>
    <col min="12037" max="12037" width="13" style="514" customWidth="1"/>
    <col min="12038" max="12038" width="12.42578125" style="514" customWidth="1"/>
    <col min="12039" max="12039" width="12.85546875" style="514" customWidth="1"/>
    <col min="12040" max="12040" width="13" style="514" customWidth="1"/>
    <col min="12041" max="12041" width="13.42578125" style="514" customWidth="1"/>
    <col min="12042" max="12042" width="13.85546875" style="514" customWidth="1"/>
    <col min="12043" max="12045" width="11.7109375" style="514" customWidth="1"/>
    <col min="12046" max="12046" width="11.85546875" style="514" customWidth="1"/>
    <col min="12047" max="12047" width="12.7109375" style="514" customWidth="1"/>
    <col min="12048" max="12048" width="11.85546875" style="514" customWidth="1"/>
    <col min="12049" max="12049" width="11.28515625" style="514" customWidth="1"/>
    <col min="12050" max="12054" width="20.85546875" style="514" customWidth="1"/>
    <col min="12055" max="12059" width="0" style="514" hidden="1" customWidth="1"/>
    <col min="12060" max="12060" width="14.85546875" style="514" customWidth="1"/>
    <col min="12061" max="12288" width="10.28515625" style="514"/>
    <col min="12289" max="12289" width="18.140625" style="514" customWidth="1"/>
    <col min="12290" max="12290" width="43.42578125" style="514" customWidth="1"/>
    <col min="12291" max="12291" width="15.28515625" style="514" customWidth="1"/>
    <col min="12292" max="12292" width="15" style="514" customWidth="1"/>
    <col min="12293" max="12293" width="13" style="514" customWidth="1"/>
    <col min="12294" max="12294" width="12.42578125" style="514" customWidth="1"/>
    <col min="12295" max="12295" width="12.85546875" style="514" customWidth="1"/>
    <col min="12296" max="12296" width="13" style="514" customWidth="1"/>
    <col min="12297" max="12297" width="13.42578125" style="514" customWidth="1"/>
    <col min="12298" max="12298" width="13.85546875" style="514" customWidth="1"/>
    <col min="12299" max="12301" width="11.7109375" style="514" customWidth="1"/>
    <col min="12302" max="12302" width="11.85546875" style="514" customWidth="1"/>
    <col min="12303" max="12303" width="12.7109375" style="514" customWidth="1"/>
    <col min="12304" max="12304" width="11.85546875" style="514" customWidth="1"/>
    <col min="12305" max="12305" width="11.28515625" style="514" customWidth="1"/>
    <col min="12306" max="12310" width="20.85546875" style="514" customWidth="1"/>
    <col min="12311" max="12315" width="0" style="514" hidden="1" customWidth="1"/>
    <col min="12316" max="12316" width="14.85546875" style="514" customWidth="1"/>
    <col min="12317" max="12544" width="10.28515625" style="514"/>
    <col min="12545" max="12545" width="18.140625" style="514" customWidth="1"/>
    <col min="12546" max="12546" width="43.42578125" style="514" customWidth="1"/>
    <col min="12547" max="12547" width="15.28515625" style="514" customWidth="1"/>
    <col min="12548" max="12548" width="15" style="514" customWidth="1"/>
    <col min="12549" max="12549" width="13" style="514" customWidth="1"/>
    <col min="12550" max="12550" width="12.42578125" style="514" customWidth="1"/>
    <col min="12551" max="12551" width="12.85546875" style="514" customWidth="1"/>
    <col min="12552" max="12552" width="13" style="514" customWidth="1"/>
    <col min="12553" max="12553" width="13.42578125" style="514" customWidth="1"/>
    <col min="12554" max="12554" width="13.85546875" style="514" customWidth="1"/>
    <col min="12555" max="12557" width="11.7109375" style="514" customWidth="1"/>
    <col min="12558" max="12558" width="11.85546875" style="514" customWidth="1"/>
    <col min="12559" max="12559" width="12.7109375" style="514" customWidth="1"/>
    <col min="12560" max="12560" width="11.85546875" style="514" customWidth="1"/>
    <col min="12561" max="12561" width="11.28515625" style="514" customWidth="1"/>
    <col min="12562" max="12566" width="20.85546875" style="514" customWidth="1"/>
    <col min="12567" max="12571" width="0" style="514" hidden="1" customWidth="1"/>
    <col min="12572" max="12572" width="14.85546875" style="514" customWidth="1"/>
    <col min="12573" max="12800" width="10.28515625" style="514"/>
    <col min="12801" max="12801" width="18.140625" style="514" customWidth="1"/>
    <col min="12802" max="12802" width="43.42578125" style="514" customWidth="1"/>
    <col min="12803" max="12803" width="15.28515625" style="514" customWidth="1"/>
    <col min="12804" max="12804" width="15" style="514" customWidth="1"/>
    <col min="12805" max="12805" width="13" style="514" customWidth="1"/>
    <col min="12806" max="12806" width="12.42578125" style="514" customWidth="1"/>
    <col min="12807" max="12807" width="12.85546875" style="514" customWidth="1"/>
    <col min="12808" max="12808" width="13" style="514" customWidth="1"/>
    <col min="12809" max="12809" width="13.42578125" style="514" customWidth="1"/>
    <col min="12810" max="12810" width="13.85546875" style="514" customWidth="1"/>
    <col min="12811" max="12813" width="11.7109375" style="514" customWidth="1"/>
    <col min="12814" max="12814" width="11.85546875" style="514" customWidth="1"/>
    <col min="12815" max="12815" width="12.7109375" style="514" customWidth="1"/>
    <col min="12816" max="12816" width="11.85546875" style="514" customWidth="1"/>
    <col min="12817" max="12817" width="11.28515625" style="514" customWidth="1"/>
    <col min="12818" max="12822" width="20.85546875" style="514" customWidth="1"/>
    <col min="12823" max="12827" width="0" style="514" hidden="1" customWidth="1"/>
    <col min="12828" max="12828" width="14.85546875" style="514" customWidth="1"/>
    <col min="12829" max="13056" width="10.28515625" style="514"/>
    <col min="13057" max="13057" width="18.140625" style="514" customWidth="1"/>
    <col min="13058" max="13058" width="43.42578125" style="514" customWidth="1"/>
    <col min="13059" max="13059" width="15.28515625" style="514" customWidth="1"/>
    <col min="13060" max="13060" width="15" style="514" customWidth="1"/>
    <col min="13061" max="13061" width="13" style="514" customWidth="1"/>
    <col min="13062" max="13062" width="12.42578125" style="514" customWidth="1"/>
    <col min="13063" max="13063" width="12.85546875" style="514" customWidth="1"/>
    <col min="13064" max="13064" width="13" style="514" customWidth="1"/>
    <col min="13065" max="13065" width="13.42578125" style="514" customWidth="1"/>
    <col min="13066" max="13066" width="13.85546875" style="514" customWidth="1"/>
    <col min="13067" max="13069" width="11.7109375" style="514" customWidth="1"/>
    <col min="13070" max="13070" width="11.85546875" style="514" customWidth="1"/>
    <col min="13071" max="13071" width="12.7109375" style="514" customWidth="1"/>
    <col min="13072" max="13072" width="11.85546875" style="514" customWidth="1"/>
    <col min="13073" max="13073" width="11.28515625" style="514" customWidth="1"/>
    <col min="13074" max="13078" width="20.85546875" style="514" customWidth="1"/>
    <col min="13079" max="13083" width="0" style="514" hidden="1" customWidth="1"/>
    <col min="13084" max="13084" width="14.85546875" style="514" customWidth="1"/>
    <col min="13085" max="13312" width="10.28515625" style="514"/>
    <col min="13313" max="13313" width="18.140625" style="514" customWidth="1"/>
    <col min="13314" max="13314" width="43.42578125" style="514" customWidth="1"/>
    <col min="13315" max="13315" width="15.28515625" style="514" customWidth="1"/>
    <col min="13316" max="13316" width="15" style="514" customWidth="1"/>
    <col min="13317" max="13317" width="13" style="514" customWidth="1"/>
    <col min="13318" max="13318" width="12.42578125" style="514" customWidth="1"/>
    <col min="13319" max="13319" width="12.85546875" style="514" customWidth="1"/>
    <col min="13320" max="13320" width="13" style="514" customWidth="1"/>
    <col min="13321" max="13321" width="13.42578125" style="514" customWidth="1"/>
    <col min="13322" max="13322" width="13.85546875" style="514" customWidth="1"/>
    <col min="13323" max="13325" width="11.7109375" style="514" customWidth="1"/>
    <col min="13326" max="13326" width="11.85546875" style="514" customWidth="1"/>
    <col min="13327" max="13327" width="12.7109375" style="514" customWidth="1"/>
    <col min="13328" max="13328" width="11.85546875" style="514" customWidth="1"/>
    <col min="13329" max="13329" width="11.28515625" style="514" customWidth="1"/>
    <col min="13330" max="13334" width="20.85546875" style="514" customWidth="1"/>
    <col min="13335" max="13339" width="0" style="514" hidden="1" customWidth="1"/>
    <col min="13340" max="13340" width="14.85546875" style="514" customWidth="1"/>
    <col min="13341" max="13568" width="10.28515625" style="514"/>
    <col min="13569" max="13569" width="18.140625" style="514" customWidth="1"/>
    <col min="13570" max="13570" width="43.42578125" style="514" customWidth="1"/>
    <col min="13571" max="13571" width="15.28515625" style="514" customWidth="1"/>
    <col min="13572" max="13572" width="15" style="514" customWidth="1"/>
    <col min="13573" max="13573" width="13" style="514" customWidth="1"/>
    <col min="13574" max="13574" width="12.42578125" style="514" customWidth="1"/>
    <col min="13575" max="13575" width="12.85546875" style="514" customWidth="1"/>
    <col min="13576" max="13576" width="13" style="514" customWidth="1"/>
    <col min="13577" max="13577" width="13.42578125" style="514" customWidth="1"/>
    <col min="13578" max="13578" width="13.85546875" style="514" customWidth="1"/>
    <col min="13579" max="13581" width="11.7109375" style="514" customWidth="1"/>
    <col min="13582" max="13582" width="11.85546875" style="514" customWidth="1"/>
    <col min="13583" max="13583" width="12.7109375" style="514" customWidth="1"/>
    <col min="13584" max="13584" width="11.85546875" style="514" customWidth="1"/>
    <col min="13585" max="13585" width="11.28515625" style="514" customWidth="1"/>
    <col min="13586" max="13590" width="20.85546875" style="514" customWidth="1"/>
    <col min="13591" max="13595" width="0" style="514" hidden="1" customWidth="1"/>
    <col min="13596" max="13596" width="14.85546875" style="514" customWidth="1"/>
    <col min="13597" max="13824" width="10.28515625" style="514"/>
    <col min="13825" max="13825" width="18.140625" style="514" customWidth="1"/>
    <col min="13826" max="13826" width="43.42578125" style="514" customWidth="1"/>
    <col min="13827" max="13827" width="15.28515625" style="514" customWidth="1"/>
    <col min="13828" max="13828" width="15" style="514" customWidth="1"/>
    <col min="13829" max="13829" width="13" style="514" customWidth="1"/>
    <col min="13830" max="13830" width="12.42578125" style="514" customWidth="1"/>
    <col min="13831" max="13831" width="12.85546875" style="514" customWidth="1"/>
    <col min="13832" max="13832" width="13" style="514" customWidth="1"/>
    <col min="13833" max="13833" width="13.42578125" style="514" customWidth="1"/>
    <col min="13834" max="13834" width="13.85546875" style="514" customWidth="1"/>
    <col min="13835" max="13837" width="11.7109375" style="514" customWidth="1"/>
    <col min="13838" max="13838" width="11.85546875" style="514" customWidth="1"/>
    <col min="13839" max="13839" width="12.7109375" style="514" customWidth="1"/>
    <col min="13840" max="13840" width="11.85546875" style="514" customWidth="1"/>
    <col min="13841" max="13841" width="11.28515625" style="514" customWidth="1"/>
    <col min="13842" max="13846" width="20.85546875" style="514" customWidth="1"/>
    <col min="13847" max="13851" width="0" style="514" hidden="1" customWidth="1"/>
    <col min="13852" max="13852" width="14.85546875" style="514" customWidth="1"/>
    <col min="13853" max="14080" width="10.28515625" style="514"/>
    <col min="14081" max="14081" width="18.140625" style="514" customWidth="1"/>
    <col min="14082" max="14082" width="43.42578125" style="514" customWidth="1"/>
    <col min="14083" max="14083" width="15.28515625" style="514" customWidth="1"/>
    <col min="14084" max="14084" width="15" style="514" customWidth="1"/>
    <col min="14085" max="14085" width="13" style="514" customWidth="1"/>
    <col min="14086" max="14086" width="12.42578125" style="514" customWidth="1"/>
    <col min="14087" max="14087" width="12.85546875" style="514" customWidth="1"/>
    <col min="14088" max="14088" width="13" style="514" customWidth="1"/>
    <col min="14089" max="14089" width="13.42578125" style="514" customWidth="1"/>
    <col min="14090" max="14090" width="13.85546875" style="514" customWidth="1"/>
    <col min="14091" max="14093" width="11.7109375" style="514" customWidth="1"/>
    <col min="14094" max="14094" width="11.85546875" style="514" customWidth="1"/>
    <col min="14095" max="14095" width="12.7109375" style="514" customWidth="1"/>
    <col min="14096" max="14096" width="11.85546875" style="514" customWidth="1"/>
    <col min="14097" max="14097" width="11.28515625" style="514" customWidth="1"/>
    <col min="14098" max="14102" width="20.85546875" style="514" customWidth="1"/>
    <col min="14103" max="14107" width="0" style="514" hidden="1" customWidth="1"/>
    <col min="14108" max="14108" width="14.85546875" style="514" customWidth="1"/>
    <col min="14109" max="14336" width="10.28515625" style="514"/>
    <col min="14337" max="14337" width="18.140625" style="514" customWidth="1"/>
    <col min="14338" max="14338" width="43.42578125" style="514" customWidth="1"/>
    <col min="14339" max="14339" width="15.28515625" style="514" customWidth="1"/>
    <col min="14340" max="14340" width="15" style="514" customWidth="1"/>
    <col min="14341" max="14341" width="13" style="514" customWidth="1"/>
    <col min="14342" max="14342" width="12.42578125" style="514" customWidth="1"/>
    <col min="14343" max="14343" width="12.85546875" style="514" customWidth="1"/>
    <col min="14344" max="14344" width="13" style="514" customWidth="1"/>
    <col min="14345" max="14345" width="13.42578125" style="514" customWidth="1"/>
    <col min="14346" max="14346" width="13.85546875" style="514" customWidth="1"/>
    <col min="14347" max="14349" width="11.7109375" style="514" customWidth="1"/>
    <col min="14350" max="14350" width="11.85546875" style="514" customWidth="1"/>
    <col min="14351" max="14351" width="12.7109375" style="514" customWidth="1"/>
    <col min="14352" max="14352" width="11.85546875" style="514" customWidth="1"/>
    <col min="14353" max="14353" width="11.28515625" style="514" customWidth="1"/>
    <col min="14354" max="14358" width="20.85546875" style="514" customWidth="1"/>
    <col min="14359" max="14363" width="0" style="514" hidden="1" customWidth="1"/>
    <col min="14364" max="14364" width="14.85546875" style="514" customWidth="1"/>
    <col min="14365" max="14592" width="10.28515625" style="514"/>
    <col min="14593" max="14593" width="18.140625" style="514" customWidth="1"/>
    <col min="14594" max="14594" width="43.42578125" style="514" customWidth="1"/>
    <col min="14595" max="14595" width="15.28515625" style="514" customWidth="1"/>
    <col min="14596" max="14596" width="15" style="514" customWidth="1"/>
    <col min="14597" max="14597" width="13" style="514" customWidth="1"/>
    <col min="14598" max="14598" width="12.42578125" style="514" customWidth="1"/>
    <col min="14599" max="14599" width="12.85546875" style="514" customWidth="1"/>
    <col min="14600" max="14600" width="13" style="514" customWidth="1"/>
    <col min="14601" max="14601" width="13.42578125" style="514" customWidth="1"/>
    <col min="14602" max="14602" width="13.85546875" style="514" customWidth="1"/>
    <col min="14603" max="14605" width="11.7109375" style="514" customWidth="1"/>
    <col min="14606" max="14606" width="11.85546875" style="514" customWidth="1"/>
    <col min="14607" max="14607" width="12.7109375" style="514" customWidth="1"/>
    <col min="14608" max="14608" width="11.85546875" style="514" customWidth="1"/>
    <col min="14609" max="14609" width="11.28515625" style="514" customWidth="1"/>
    <col min="14610" max="14614" width="20.85546875" style="514" customWidth="1"/>
    <col min="14615" max="14619" width="0" style="514" hidden="1" customWidth="1"/>
    <col min="14620" max="14620" width="14.85546875" style="514" customWidth="1"/>
    <col min="14621" max="14848" width="10.28515625" style="514"/>
    <col min="14849" max="14849" width="18.140625" style="514" customWidth="1"/>
    <col min="14850" max="14850" width="43.42578125" style="514" customWidth="1"/>
    <col min="14851" max="14851" width="15.28515625" style="514" customWidth="1"/>
    <col min="14852" max="14852" width="15" style="514" customWidth="1"/>
    <col min="14853" max="14853" width="13" style="514" customWidth="1"/>
    <col min="14854" max="14854" width="12.42578125" style="514" customWidth="1"/>
    <col min="14855" max="14855" width="12.85546875" style="514" customWidth="1"/>
    <col min="14856" max="14856" width="13" style="514" customWidth="1"/>
    <col min="14857" max="14857" width="13.42578125" style="514" customWidth="1"/>
    <col min="14858" max="14858" width="13.85546875" style="514" customWidth="1"/>
    <col min="14859" max="14861" width="11.7109375" style="514" customWidth="1"/>
    <col min="14862" max="14862" width="11.85546875" style="514" customWidth="1"/>
    <col min="14863" max="14863" width="12.7109375" style="514" customWidth="1"/>
    <col min="14864" max="14864" width="11.85546875" style="514" customWidth="1"/>
    <col min="14865" max="14865" width="11.28515625" style="514" customWidth="1"/>
    <col min="14866" max="14870" width="20.85546875" style="514" customWidth="1"/>
    <col min="14871" max="14875" width="0" style="514" hidden="1" customWidth="1"/>
    <col min="14876" max="14876" width="14.85546875" style="514" customWidth="1"/>
    <col min="14877" max="15104" width="10.28515625" style="514"/>
    <col min="15105" max="15105" width="18.140625" style="514" customWidth="1"/>
    <col min="15106" max="15106" width="43.42578125" style="514" customWidth="1"/>
    <col min="15107" max="15107" width="15.28515625" style="514" customWidth="1"/>
    <col min="15108" max="15108" width="15" style="514" customWidth="1"/>
    <col min="15109" max="15109" width="13" style="514" customWidth="1"/>
    <col min="15110" max="15110" width="12.42578125" style="514" customWidth="1"/>
    <col min="15111" max="15111" width="12.85546875" style="514" customWidth="1"/>
    <col min="15112" max="15112" width="13" style="514" customWidth="1"/>
    <col min="15113" max="15113" width="13.42578125" style="514" customWidth="1"/>
    <col min="15114" max="15114" width="13.85546875" style="514" customWidth="1"/>
    <col min="15115" max="15117" width="11.7109375" style="514" customWidth="1"/>
    <col min="15118" max="15118" width="11.85546875" style="514" customWidth="1"/>
    <col min="15119" max="15119" width="12.7109375" style="514" customWidth="1"/>
    <col min="15120" max="15120" width="11.85546875" style="514" customWidth="1"/>
    <col min="15121" max="15121" width="11.28515625" style="514" customWidth="1"/>
    <col min="15122" max="15126" width="20.85546875" style="514" customWidth="1"/>
    <col min="15127" max="15131" width="0" style="514" hidden="1" customWidth="1"/>
    <col min="15132" max="15132" width="14.85546875" style="514" customWidth="1"/>
    <col min="15133" max="15360" width="10.28515625" style="514"/>
    <col min="15361" max="15361" width="18.140625" style="514" customWidth="1"/>
    <col min="15362" max="15362" width="43.42578125" style="514" customWidth="1"/>
    <col min="15363" max="15363" width="15.28515625" style="514" customWidth="1"/>
    <col min="15364" max="15364" width="15" style="514" customWidth="1"/>
    <col min="15365" max="15365" width="13" style="514" customWidth="1"/>
    <col min="15366" max="15366" width="12.42578125" style="514" customWidth="1"/>
    <col min="15367" max="15367" width="12.85546875" style="514" customWidth="1"/>
    <col min="15368" max="15368" width="13" style="514" customWidth="1"/>
    <col min="15369" max="15369" width="13.42578125" style="514" customWidth="1"/>
    <col min="15370" max="15370" width="13.85546875" style="514" customWidth="1"/>
    <col min="15371" max="15373" width="11.7109375" style="514" customWidth="1"/>
    <col min="15374" max="15374" width="11.85546875" style="514" customWidth="1"/>
    <col min="15375" max="15375" width="12.7109375" style="514" customWidth="1"/>
    <col min="15376" max="15376" width="11.85546875" style="514" customWidth="1"/>
    <col min="15377" max="15377" width="11.28515625" style="514" customWidth="1"/>
    <col min="15378" max="15382" width="20.85546875" style="514" customWidth="1"/>
    <col min="15383" max="15387" width="0" style="514" hidden="1" customWidth="1"/>
    <col min="15388" max="15388" width="14.85546875" style="514" customWidth="1"/>
    <col min="15389" max="15616" width="10.28515625" style="514"/>
    <col min="15617" max="15617" width="18.140625" style="514" customWidth="1"/>
    <col min="15618" max="15618" width="43.42578125" style="514" customWidth="1"/>
    <col min="15619" max="15619" width="15.28515625" style="514" customWidth="1"/>
    <col min="15620" max="15620" width="15" style="514" customWidth="1"/>
    <col min="15621" max="15621" width="13" style="514" customWidth="1"/>
    <col min="15622" max="15622" width="12.42578125" style="514" customWidth="1"/>
    <col min="15623" max="15623" width="12.85546875" style="514" customWidth="1"/>
    <col min="15624" max="15624" width="13" style="514" customWidth="1"/>
    <col min="15625" max="15625" width="13.42578125" style="514" customWidth="1"/>
    <col min="15626" max="15626" width="13.85546875" style="514" customWidth="1"/>
    <col min="15627" max="15629" width="11.7109375" style="514" customWidth="1"/>
    <col min="15630" max="15630" width="11.85546875" style="514" customWidth="1"/>
    <col min="15631" max="15631" width="12.7109375" style="514" customWidth="1"/>
    <col min="15632" max="15632" width="11.85546875" style="514" customWidth="1"/>
    <col min="15633" max="15633" width="11.28515625" style="514" customWidth="1"/>
    <col min="15634" max="15638" width="20.85546875" style="514" customWidth="1"/>
    <col min="15639" max="15643" width="0" style="514" hidden="1" customWidth="1"/>
    <col min="15644" max="15644" width="14.85546875" style="514" customWidth="1"/>
    <col min="15645" max="15872" width="10.28515625" style="514"/>
    <col min="15873" max="15873" width="18.140625" style="514" customWidth="1"/>
    <col min="15874" max="15874" width="43.42578125" style="514" customWidth="1"/>
    <col min="15875" max="15875" width="15.28515625" style="514" customWidth="1"/>
    <col min="15876" max="15876" width="15" style="514" customWidth="1"/>
    <col min="15877" max="15877" width="13" style="514" customWidth="1"/>
    <col min="15878" max="15878" width="12.42578125" style="514" customWidth="1"/>
    <col min="15879" max="15879" width="12.85546875" style="514" customWidth="1"/>
    <col min="15880" max="15880" width="13" style="514" customWidth="1"/>
    <col min="15881" max="15881" width="13.42578125" style="514" customWidth="1"/>
    <col min="15882" max="15882" width="13.85546875" style="514" customWidth="1"/>
    <col min="15883" max="15885" width="11.7109375" style="514" customWidth="1"/>
    <col min="15886" max="15886" width="11.85546875" style="514" customWidth="1"/>
    <col min="15887" max="15887" width="12.7109375" style="514" customWidth="1"/>
    <col min="15888" max="15888" width="11.85546875" style="514" customWidth="1"/>
    <col min="15889" max="15889" width="11.28515625" style="514" customWidth="1"/>
    <col min="15890" max="15894" width="20.85546875" style="514" customWidth="1"/>
    <col min="15895" max="15899" width="0" style="514" hidden="1" customWidth="1"/>
    <col min="15900" max="15900" width="14.85546875" style="514" customWidth="1"/>
    <col min="15901" max="16128" width="10.28515625" style="514"/>
    <col min="16129" max="16129" width="18.140625" style="514" customWidth="1"/>
    <col min="16130" max="16130" width="43.42578125" style="514" customWidth="1"/>
    <col min="16131" max="16131" width="15.28515625" style="514" customWidth="1"/>
    <col min="16132" max="16132" width="15" style="514" customWidth="1"/>
    <col min="16133" max="16133" width="13" style="514" customWidth="1"/>
    <col min="16134" max="16134" width="12.42578125" style="514" customWidth="1"/>
    <col min="16135" max="16135" width="12.85546875" style="514" customWidth="1"/>
    <col min="16136" max="16136" width="13" style="514" customWidth="1"/>
    <col min="16137" max="16137" width="13.42578125" style="514" customWidth="1"/>
    <col min="16138" max="16138" width="13.85546875" style="514" customWidth="1"/>
    <col min="16139" max="16141" width="11.7109375" style="514" customWidth="1"/>
    <col min="16142" max="16142" width="11.85546875" style="514" customWidth="1"/>
    <col min="16143" max="16143" width="12.7109375" style="514" customWidth="1"/>
    <col min="16144" max="16144" width="11.85546875" style="514" customWidth="1"/>
    <col min="16145" max="16145" width="11.28515625" style="514" customWidth="1"/>
    <col min="16146" max="16150" width="20.85546875" style="514" customWidth="1"/>
    <col min="16151" max="16155" width="0" style="514" hidden="1" customWidth="1"/>
    <col min="16156" max="16156" width="14.85546875" style="514" customWidth="1"/>
    <col min="16157" max="16384" width="10.28515625" style="514"/>
  </cols>
  <sheetData>
    <row r="1" spans="1:26" s="513" customFormat="1" x14ac:dyDescent="0.15">
      <c r="A1" s="512" t="s">
        <v>0</v>
      </c>
      <c r="Z1" s="647"/>
    </row>
    <row r="2" spans="1:26" s="513" customFormat="1" x14ac:dyDescent="0.15">
      <c r="A2" s="512" t="str">
        <f>CONCATENATE("COMUNA: ",[2]NOMBRE!B2," - ","( ",[2]NOMBRE!C2,[2]NOMBRE!D2,[2]NOMBRE!E2,[2]NOMBRE!F2,[2]NOMBRE!G2," )")</f>
        <v>COMUNA: LINARES - ( 07401 )</v>
      </c>
      <c r="Z2" s="647"/>
    </row>
    <row r="3" spans="1:26" x14ac:dyDescent="0.15">
      <c r="A3" s="512" t="str">
        <f>CONCATENATE("ESTABLECIMIENTO: ",[2]NOMBRE!B3," - ","( ",[2]NOMBRE!C3,[2]NOMBRE!D3,[2]NOMBRE!E3,[2]NOMBRE!F3,[2]NOMBRE!G3," )")</f>
        <v>ESTABLECIMIENTO: HOSPITAL LINARES - ( 16108 )</v>
      </c>
    </row>
    <row r="4" spans="1:26" x14ac:dyDescent="0.15">
      <c r="A4" s="512" t="str">
        <f>CONCATENATE("MES: ",[2]NOMBRE!B6," - ","( ",[2]NOMBRE!C6,[2]NOMBRE!D6," )")</f>
        <v>MES: FEBRERO - ( 02 )</v>
      </c>
    </row>
    <row r="5" spans="1:26" s="513" customFormat="1" x14ac:dyDescent="0.15">
      <c r="A5" s="512" t="str">
        <f>CONCATENATE("AÑO: ",[2]NOMBRE!B7)</f>
        <v>AÑO: 2013</v>
      </c>
      <c r="B5" s="515"/>
      <c r="C5" s="515"/>
      <c r="D5" s="515"/>
      <c r="E5" s="515"/>
      <c r="F5" s="515"/>
      <c r="G5" s="515"/>
      <c r="H5" s="515"/>
      <c r="Z5" s="647"/>
    </row>
    <row r="6" spans="1:26" s="513" customFormat="1" ht="20.25" customHeight="1" x14ac:dyDescent="0.1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Z6" s="647"/>
    </row>
    <row r="7" spans="1:26" ht="10.5" customHeight="1" x14ac:dyDescent="0.1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</row>
    <row r="8" spans="1:26" s="513" customFormat="1" x14ac:dyDescent="0.15">
      <c r="A8" s="515"/>
      <c r="C8" s="515"/>
      <c r="D8" s="515"/>
      <c r="E8" s="515"/>
      <c r="F8" s="515"/>
      <c r="G8" s="515"/>
      <c r="Z8" s="647"/>
    </row>
    <row r="9" spans="1:26" ht="12.75" x14ac:dyDescent="0.2">
      <c r="A9" s="516" t="s">
        <v>7</v>
      </c>
    </row>
    <row r="10" spans="1:26" ht="21" customHeight="1" x14ac:dyDescent="0.1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</row>
    <row r="11" spans="1:26" ht="30" customHeight="1" x14ac:dyDescent="0.15">
      <c r="A11" s="1063"/>
      <c r="B11" s="1064"/>
      <c r="C11" s="733" t="s">
        <v>14</v>
      </c>
      <c r="D11" s="733" t="s">
        <v>15</v>
      </c>
      <c r="E11" s="517" t="s">
        <v>16</v>
      </c>
      <c r="F11" s="518" t="s">
        <v>17</v>
      </c>
      <c r="G11" s="519" t="s">
        <v>18</v>
      </c>
      <c r="H11" s="1082"/>
      <c r="I11" s="1082"/>
      <c r="J11" s="1082"/>
      <c r="K11" s="520"/>
    </row>
    <row r="12" spans="1:26" ht="15" customHeight="1" x14ac:dyDescent="0.15">
      <c r="A12" s="521" t="s">
        <v>19</v>
      </c>
      <c r="B12" s="522"/>
      <c r="C12" s="743">
        <f>+C13+C14+C15+C16+C17+C18+C22+C23+C24</f>
        <v>53571</v>
      </c>
      <c r="D12" s="744">
        <f t="shared" ref="D12:J12" si="0">+D13+D14+D15+D16+D17+D18+D22+D23+D24</f>
        <v>52841</v>
      </c>
      <c r="E12" s="745">
        <f t="shared" si="0"/>
        <v>21317</v>
      </c>
      <c r="F12" s="746">
        <f t="shared" si="0"/>
        <v>17350</v>
      </c>
      <c r="G12" s="747">
        <f t="shared" si="0"/>
        <v>14904</v>
      </c>
      <c r="H12" s="748">
        <f t="shared" si="0"/>
        <v>0</v>
      </c>
      <c r="I12" s="748">
        <f>+I13+I14+I15+I16+I17+I18+I22+I23+I24</f>
        <v>0</v>
      </c>
      <c r="J12" s="748">
        <f t="shared" si="0"/>
        <v>0</v>
      </c>
      <c r="K12" s="705" t="str">
        <f t="shared" ref="K12:K34" si="1">IF((D12)&gt;C12,"ERROR EN PREVISION",IF((E12+F12+G12)&lt;&gt;C12,"ERROR EN PROCEDENCIA",""))</f>
        <v/>
      </c>
      <c r="L12" s="524"/>
      <c r="M12" s="524"/>
      <c r="X12" s="645">
        <f>IF(D12&gt;C12,1,0)</f>
        <v>0</v>
      </c>
      <c r="Y12" s="525">
        <f>IF((E12+F12+G12)&lt;&gt;C12,1,0)</f>
        <v>0</v>
      </c>
    </row>
    <row r="13" spans="1:26" ht="15" customHeight="1" x14ac:dyDescent="0.15">
      <c r="A13" s="737" t="s">
        <v>21</v>
      </c>
      <c r="B13" s="526" t="s">
        <v>22</v>
      </c>
      <c r="C13" s="749">
        <f>+[2]BS17A!C83</f>
        <v>20616</v>
      </c>
      <c r="D13" s="750">
        <f>+[2]BS17A!D83</f>
        <v>20272</v>
      </c>
      <c r="E13" s="751">
        <f>+[2]BS17A!N83</f>
        <v>8243</v>
      </c>
      <c r="F13" s="752">
        <f>+[2]BS17A!O83</f>
        <v>4844</v>
      </c>
      <c r="G13" s="753">
        <f>+[2]BS17A!P83</f>
        <v>7529</v>
      </c>
      <c r="H13" s="754">
        <f>+[2]BS17A!Q83+[2]BS17A!R83</f>
        <v>0</v>
      </c>
      <c r="I13" s="754">
        <f>+[2]BS17D!C83</f>
        <v>0</v>
      </c>
      <c r="J13" s="754">
        <f>+[2]BS17A!T83</f>
        <v>0</v>
      </c>
      <c r="K13" s="705" t="str">
        <f t="shared" si="1"/>
        <v/>
      </c>
      <c r="L13" s="527"/>
      <c r="M13" s="527"/>
      <c r="X13" s="645">
        <f t="shared" ref="X13:X34" si="2">IF(D13&gt;C13,1,0)</f>
        <v>0</v>
      </c>
      <c r="Y13" s="525">
        <f t="shared" ref="Y13:Y34" si="3">IF((E13+F13+G13)&lt;&gt;C13,1,0)</f>
        <v>0</v>
      </c>
    </row>
    <row r="14" spans="1:26" ht="15" customHeight="1" x14ac:dyDescent="0.15">
      <c r="A14" s="528" t="s">
        <v>23</v>
      </c>
      <c r="B14" s="529" t="s">
        <v>24</v>
      </c>
      <c r="C14" s="755">
        <f>+[2]BS17A!C174</f>
        <v>24407</v>
      </c>
      <c r="D14" s="756">
        <f>+[2]BS17A!D174</f>
        <v>24087</v>
      </c>
      <c r="E14" s="757">
        <f>+[2]BS17A!N174</f>
        <v>10337</v>
      </c>
      <c r="F14" s="758">
        <f>+[2]BS17A!O174</f>
        <v>7690</v>
      </c>
      <c r="G14" s="759">
        <f>+[2]BS17A!P174</f>
        <v>6380</v>
      </c>
      <c r="H14" s="760">
        <f>+[2]BS17A!Q174+[2]BS17A!R174</f>
        <v>0</v>
      </c>
      <c r="I14" s="760">
        <f>+[2]BS17D!C174</f>
        <v>0</v>
      </c>
      <c r="J14" s="760">
        <f>+[2]BS17A!T174</f>
        <v>0</v>
      </c>
      <c r="K14" s="705" t="str">
        <f t="shared" si="1"/>
        <v/>
      </c>
      <c r="L14" s="527"/>
      <c r="M14" s="527"/>
      <c r="X14" s="645">
        <f t="shared" si="2"/>
        <v>0</v>
      </c>
      <c r="Y14" s="525">
        <f t="shared" si="3"/>
        <v>0</v>
      </c>
    </row>
    <row r="15" spans="1:26" ht="15" customHeight="1" x14ac:dyDescent="0.15">
      <c r="A15" s="528" t="s">
        <v>25</v>
      </c>
      <c r="B15" s="529" t="s">
        <v>26</v>
      </c>
      <c r="C15" s="755">
        <f>+[2]BS17A!C243</f>
        <v>936</v>
      </c>
      <c r="D15" s="756">
        <f>+[2]BS17A!D243</f>
        <v>930</v>
      </c>
      <c r="E15" s="757">
        <f>+[2]BS17A!N243</f>
        <v>111</v>
      </c>
      <c r="F15" s="758">
        <f>+[2]BS17A!O243</f>
        <v>823</v>
      </c>
      <c r="G15" s="759">
        <f>+[2]BS17A!P243</f>
        <v>2</v>
      </c>
      <c r="H15" s="760">
        <f>+[2]BS17A!Q243+[2]BS17A!R243</f>
        <v>0</v>
      </c>
      <c r="I15" s="760">
        <f>+[2]BS17D!C243</f>
        <v>0</v>
      </c>
      <c r="J15" s="760">
        <f>+[2]BS17A!T243</f>
        <v>0</v>
      </c>
      <c r="K15" s="705" t="str">
        <f t="shared" si="1"/>
        <v/>
      </c>
      <c r="L15" s="527"/>
      <c r="M15" s="527"/>
      <c r="X15" s="645">
        <f t="shared" si="2"/>
        <v>0</v>
      </c>
      <c r="Y15" s="525">
        <f t="shared" si="3"/>
        <v>0</v>
      </c>
    </row>
    <row r="16" spans="1:26" ht="15" customHeight="1" x14ac:dyDescent="0.15">
      <c r="A16" s="528" t="s">
        <v>27</v>
      </c>
      <c r="B16" s="529" t="s">
        <v>28</v>
      </c>
      <c r="C16" s="755">
        <f>+[2]BS17A!C289</f>
        <v>0</v>
      </c>
      <c r="D16" s="756">
        <f>+[2]BS17A!D289</f>
        <v>0</v>
      </c>
      <c r="E16" s="757">
        <f>+[2]BS17A!N289</f>
        <v>0</v>
      </c>
      <c r="F16" s="758">
        <f>+[2]BS17A!O289</f>
        <v>0</v>
      </c>
      <c r="G16" s="759">
        <f>+[2]BS17A!P289</f>
        <v>0</v>
      </c>
      <c r="H16" s="760">
        <f>+[2]BS17A!Q289+[2]BS17A!R289</f>
        <v>0</v>
      </c>
      <c r="I16" s="760">
        <f>+[2]BS17D!C289</f>
        <v>0</v>
      </c>
      <c r="J16" s="760">
        <f>+[2]BS17A!T289</f>
        <v>0</v>
      </c>
      <c r="K16" s="705" t="str">
        <f t="shared" si="1"/>
        <v/>
      </c>
      <c r="L16" s="527"/>
      <c r="M16" s="527"/>
      <c r="X16" s="645">
        <f t="shared" si="2"/>
        <v>0</v>
      </c>
      <c r="Y16" s="525">
        <f t="shared" si="3"/>
        <v>0</v>
      </c>
    </row>
    <row r="17" spans="1:26" ht="15" customHeight="1" x14ac:dyDescent="0.15">
      <c r="A17" s="530" t="s">
        <v>29</v>
      </c>
      <c r="B17" s="531" t="s">
        <v>30</v>
      </c>
      <c r="C17" s="761">
        <f>+[2]BS17A!C295</f>
        <v>1300</v>
      </c>
      <c r="D17" s="762">
        <f>+[2]BS17A!D295</f>
        <v>1272</v>
      </c>
      <c r="E17" s="763">
        <f>+[2]BS17A!N295</f>
        <v>927</v>
      </c>
      <c r="F17" s="764">
        <f>+[2]BS17A!O295</f>
        <v>270</v>
      </c>
      <c r="G17" s="765">
        <f>+[2]BS17A!P295</f>
        <v>103</v>
      </c>
      <c r="H17" s="766">
        <f>+[2]BS17A!Q295+[2]BS17A!R295</f>
        <v>0</v>
      </c>
      <c r="I17" s="766">
        <f>+[2]BS17D!C295</f>
        <v>0</v>
      </c>
      <c r="J17" s="766">
        <f>+[2]BS17A!T295</f>
        <v>0</v>
      </c>
      <c r="K17" s="705" t="str">
        <f t="shared" si="1"/>
        <v/>
      </c>
      <c r="L17" s="527"/>
      <c r="M17" s="527"/>
      <c r="X17" s="645">
        <f t="shared" si="2"/>
        <v>0</v>
      </c>
      <c r="Y17" s="525">
        <f t="shared" si="3"/>
        <v>0</v>
      </c>
    </row>
    <row r="18" spans="1:26" ht="15" customHeight="1" x14ac:dyDescent="0.15">
      <c r="A18" s="1125" t="s">
        <v>31</v>
      </c>
      <c r="B18" s="526" t="s">
        <v>32</v>
      </c>
      <c r="C18" s="749">
        <f>SUM(C19:C21)</f>
        <v>3894</v>
      </c>
      <c r="D18" s="750">
        <f t="shared" ref="D18:J18" si="4">SUM(D19:D21)</f>
        <v>3876</v>
      </c>
      <c r="E18" s="751">
        <f t="shared" si="4"/>
        <v>1329</v>
      </c>
      <c r="F18" s="752">
        <f t="shared" si="4"/>
        <v>2488</v>
      </c>
      <c r="G18" s="753">
        <f t="shared" si="4"/>
        <v>77</v>
      </c>
      <c r="H18" s="754">
        <f t="shared" si="4"/>
        <v>0</v>
      </c>
      <c r="I18" s="754">
        <f>SUM(I19:I21)</f>
        <v>0</v>
      </c>
      <c r="J18" s="754">
        <f t="shared" si="4"/>
        <v>0</v>
      </c>
      <c r="K18" s="705" t="str">
        <f t="shared" si="1"/>
        <v/>
      </c>
      <c r="L18" s="527"/>
      <c r="M18" s="527"/>
      <c r="X18" s="645">
        <f t="shared" si="2"/>
        <v>0</v>
      </c>
      <c r="Y18" s="525">
        <f t="shared" si="3"/>
        <v>0</v>
      </c>
    </row>
    <row r="19" spans="1:26" ht="15" customHeight="1" x14ac:dyDescent="0.15">
      <c r="A19" s="1125"/>
      <c r="B19" s="532" t="s">
        <v>33</v>
      </c>
      <c r="C19" s="767">
        <f>+[2]BS17A!C362</f>
        <v>3401</v>
      </c>
      <c r="D19" s="768">
        <f>+[2]BS17A!D362</f>
        <v>3383</v>
      </c>
      <c r="E19" s="769">
        <f>+[2]BS17A!N362</f>
        <v>1209</v>
      </c>
      <c r="F19" s="770">
        <f>+[2]BS17A!O362</f>
        <v>2115</v>
      </c>
      <c r="G19" s="771">
        <f>+[2]BS17A!P362</f>
        <v>77</v>
      </c>
      <c r="H19" s="772">
        <f>+[2]BS17A!Q362+[2]BS17A!R362</f>
        <v>0</v>
      </c>
      <c r="I19" s="772">
        <f>+[2]BS17D!C362</f>
        <v>0</v>
      </c>
      <c r="J19" s="772">
        <f>+[2]BS17A!T362</f>
        <v>0</v>
      </c>
      <c r="K19" s="705" t="str">
        <f t="shared" si="1"/>
        <v/>
      </c>
      <c r="L19" s="527"/>
      <c r="M19" s="527"/>
      <c r="X19" s="645">
        <f t="shared" si="2"/>
        <v>0</v>
      </c>
      <c r="Y19" s="525">
        <f t="shared" si="3"/>
        <v>0</v>
      </c>
    </row>
    <row r="20" spans="1:26" ht="15" customHeight="1" x14ac:dyDescent="0.15">
      <c r="A20" s="1125"/>
      <c r="B20" s="533" t="s">
        <v>34</v>
      </c>
      <c r="C20" s="755">
        <f>+[2]BS17A!C405</f>
        <v>110</v>
      </c>
      <c r="D20" s="756">
        <f>+[2]BS17A!D405</f>
        <v>110</v>
      </c>
      <c r="E20" s="757">
        <f>+[2]BS17A!N405</f>
        <v>1</v>
      </c>
      <c r="F20" s="758">
        <f>+[2]BS17A!O405</f>
        <v>109</v>
      </c>
      <c r="G20" s="759">
        <f>+[2]BS17A!P405</f>
        <v>0</v>
      </c>
      <c r="H20" s="760">
        <f>+[2]BS17A!Q405+[2]BS17A!R405</f>
        <v>0</v>
      </c>
      <c r="I20" s="760">
        <f>+[2]BS17D!C405</f>
        <v>0</v>
      </c>
      <c r="J20" s="760">
        <f>+[2]BS17A!T405</f>
        <v>0</v>
      </c>
      <c r="K20" s="705" t="str">
        <f t="shared" si="1"/>
        <v/>
      </c>
      <c r="L20" s="527"/>
      <c r="M20" s="527"/>
      <c r="X20" s="645">
        <f t="shared" si="2"/>
        <v>0</v>
      </c>
      <c r="Y20" s="525">
        <f t="shared" si="3"/>
        <v>0</v>
      </c>
    </row>
    <row r="21" spans="1:26" ht="15" customHeight="1" x14ac:dyDescent="0.15">
      <c r="A21" s="1126"/>
      <c r="B21" s="534" t="s">
        <v>35</v>
      </c>
      <c r="C21" s="761">
        <f>+[2]BS17A!C428</f>
        <v>383</v>
      </c>
      <c r="D21" s="762">
        <f>+[2]BS17A!D428</f>
        <v>383</v>
      </c>
      <c r="E21" s="763">
        <f>+[2]BS17A!N428</f>
        <v>119</v>
      </c>
      <c r="F21" s="764">
        <f>+[2]BS17A!O428</f>
        <v>264</v>
      </c>
      <c r="G21" s="765">
        <f>+[2]BS17A!P428</f>
        <v>0</v>
      </c>
      <c r="H21" s="766">
        <f>+[2]BS17A!Q428+[2]BS17A!R428</f>
        <v>0</v>
      </c>
      <c r="I21" s="766">
        <f>+[2]BS17D!C428</f>
        <v>0</v>
      </c>
      <c r="J21" s="766">
        <f>+[2]BS17A!T428</f>
        <v>0</v>
      </c>
      <c r="K21" s="705" t="str">
        <f t="shared" si="1"/>
        <v/>
      </c>
      <c r="L21" s="527"/>
      <c r="M21" s="527"/>
      <c r="X21" s="645">
        <f t="shared" si="2"/>
        <v>0</v>
      </c>
      <c r="Y21" s="525">
        <f t="shared" si="3"/>
        <v>0</v>
      </c>
    </row>
    <row r="22" spans="1:26" ht="21" x14ac:dyDescent="0.15">
      <c r="A22" s="736" t="s">
        <v>36</v>
      </c>
      <c r="B22" s="685" t="s">
        <v>37</v>
      </c>
      <c r="C22" s="749">
        <f>+[2]BS17A!C446</f>
        <v>0</v>
      </c>
      <c r="D22" s="750">
        <f>+[2]BS17A!D446</f>
        <v>0</v>
      </c>
      <c r="E22" s="751">
        <f>+[2]BS17A!N446</f>
        <v>0</v>
      </c>
      <c r="F22" s="752">
        <f>+[2]BS17A!O446</f>
        <v>0</v>
      </c>
      <c r="G22" s="753">
        <f>+[2]BS17A!P446</f>
        <v>0</v>
      </c>
      <c r="H22" s="754">
        <f>+[2]BS17A!Q446+[2]BS17A!R446</f>
        <v>0</v>
      </c>
      <c r="I22" s="754">
        <f>+[2]BS17D!C446</f>
        <v>0</v>
      </c>
      <c r="J22" s="754">
        <f>+[2]BS17A!T446</f>
        <v>0</v>
      </c>
      <c r="K22" s="705" t="str">
        <f t="shared" si="1"/>
        <v/>
      </c>
      <c r="L22" s="527"/>
      <c r="M22" s="527"/>
      <c r="X22" s="645">
        <f t="shared" si="2"/>
        <v>0</v>
      </c>
      <c r="Y22" s="525">
        <f t="shared" si="3"/>
        <v>0</v>
      </c>
    </row>
    <row r="23" spans="1:26" s="535" customFormat="1" ht="21" x14ac:dyDescent="0.15">
      <c r="A23" s="736" t="s">
        <v>38</v>
      </c>
      <c r="B23" s="686" t="s">
        <v>39</v>
      </c>
      <c r="C23" s="773">
        <f>+[2]BS17A!C456</f>
        <v>72</v>
      </c>
      <c r="D23" s="774">
        <f>+[2]BS17A!D456</f>
        <v>72</v>
      </c>
      <c r="E23" s="775">
        <f>+[2]BS17A!N456</f>
        <v>38</v>
      </c>
      <c r="F23" s="776">
        <f>+[2]BS17A!O456</f>
        <v>32</v>
      </c>
      <c r="G23" s="777">
        <f>+[2]BS17A!P456</f>
        <v>2</v>
      </c>
      <c r="H23" s="748">
        <f>+[2]BS17A!Q456+[2]BS17A!R456</f>
        <v>0</v>
      </c>
      <c r="I23" s="748">
        <f>+[2]BS17D!C456</f>
        <v>0</v>
      </c>
      <c r="J23" s="748">
        <f>+[2]BS17A!T456</f>
        <v>0</v>
      </c>
      <c r="K23" s="705" t="str">
        <f t="shared" si="1"/>
        <v/>
      </c>
      <c r="L23" s="527"/>
      <c r="M23" s="527"/>
      <c r="X23" s="645">
        <f t="shared" si="2"/>
        <v>0</v>
      </c>
      <c r="Y23" s="525">
        <f t="shared" si="3"/>
        <v>0</v>
      </c>
      <c r="Z23" s="649"/>
    </row>
    <row r="24" spans="1:26" ht="15" customHeight="1" x14ac:dyDescent="0.15">
      <c r="A24" s="736" t="s">
        <v>40</v>
      </c>
      <c r="B24" s="536" t="s">
        <v>41</v>
      </c>
      <c r="C24" s="778">
        <f>+[2]BS17A!C500</f>
        <v>2346</v>
      </c>
      <c r="D24" s="779">
        <f>+[2]BS17A!D500</f>
        <v>2332</v>
      </c>
      <c r="E24" s="780">
        <f>+[2]BS17A!N500</f>
        <v>332</v>
      </c>
      <c r="F24" s="781">
        <f>+[2]BS17A!O500</f>
        <v>1203</v>
      </c>
      <c r="G24" s="782">
        <f>+[2]BS17A!P500</f>
        <v>811</v>
      </c>
      <c r="H24" s="783">
        <f>+[2]BS17A!Q500+[2]BS17A!R500</f>
        <v>0</v>
      </c>
      <c r="I24" s="783">
        <f>+[2]BS17D!C500</f>
        <v>0</v>
      </c>
      <c r="J24" s="783">
        <f>+[2]BS17A!T500</f>
        <v>0</v>
      </c>
      <c r="K24" s="705" t="str">
        <f t="shared" si="1"/>
        <v/>
      </c>
      <c r="L24" s="527"/>
      <c r="M24" s="527"/>
      <c r="X24" s="645">
        <f t="shared" si="2"/>
        <v>0</v>
      </c>
      <c r="Y24" s="525">
        <f t="shared" si="3"/>
        <v>0</v>
      </c>
    </row>
    <row r="25" spans="1:26" ht="15" customHeight="1" x14ac:dyDescent="0.15">
      <c r="A25" s="537" t="s">
        <v>42</v>
      </c>
      <c r="B25" s="538"/>
      <c r="C25" s="749">
        <f>+C26+C27+C28+C29+C33</f>
        <v>3768</v>
      </c>
      <c r="D25" s="750">
        <f t="shared" ref="D25:J25" si="5">+D26+D27+D28+D29+D33</f>
        <v>3382</v>
      </c>
      <c r="E25" s="751">
        <f t="shared" si="5"/>
        <v>670</v>
      </c>
      <c r="F25" s="752">
        <f t="shared" si="5"/>
        <v>1038</v>
      </c>
      <c r="G25" s="753">
        <f t="shared" si="5"/>
        <v>2060</v>
      </c>
      <c r="H25" s="754">
        <f t="shared" si="5"/>
        <v>0</v>
      </c>
      <c r="I25" s="754">
        <f>+I26+I27+I28+I29+I33</f>
        <v>0</v>
      </c>
      <c r="J25" s="754">
        <f t="shared" si="5"/>
        <v>0</v>
      </c>
      <c r="K25" s="705" t="str">
        <f t="shared" si="1"/>
        <v/>
      </c>
      <c r="L25" s="527"/>
      <c r="M25" s="527"/>
      <c r="X25" s="645">
        <f t="shared" si="2"/>
        <v>0</v>
      </c>
      <c r="Y25" s="525">
        <f t="shared" si="3"/>
        <v>0</v>
      </c>
    </row>
    <row r="26" spans="1:26" ht="15" customHeight="1" x14ac:dyDescent="0.15">
      <c r="A26" s="539" t="s">
        <v>43</v>
      </c>
      <c r="B26" s="540" t="s">
        <v>44</v>
      </c>
      <c r="C26" s="767">
        <f>+[2]BS17A!C535</f>
        <v>2551</v>
      </c>
      <c r="D26" s="768">
        <f>+[2]BS17A!D535</f>
        <v>2203</v>
      </c>
      <c r="E26" s="769">
        <f>+[2]BS17A!N535</f>
        <v>296</v>
      </c>
      <c r="F26" s="770">
        <f>+[2]BS17A!O535</f>
        <v>519</v>
      </c>
      <c r="G26" s="771">
        <f>+[2]BS17A!P535</f>
        <v>1736</v>
      </c>
      <c r="H26" s="772">
        <f>+[2]BS17A!Q535+[2]BS17A!R535</f>
        <v>0</v>
      </c>
      <c r="I26" s="772">
        <f>+[2]BS17D!C535</f>
        <v>0</v>
      </c>
      <c r="J26" s="772">
        <f>+[2]BS17A!T535</f>
        <v>0</v>
      </c>
      <c r="K26" s="705" t="str">
        <f t="shared" si="1"/>
        <v/>
      </c>
      <c r="L26" s="527"/>
      <c r="M26" s="527"/>
      <c r="X26" s="645">
        <f t="shared" si="2"/>
        <v>0</v>
      </c>
      <c r="Y26" s="525">
        <f t="shared" si="3"/>
        <v>0</v>
      </c>
    </row>
    <row r="27" spans="1:26" ht="15" customHeight="1" x14ac:dyDescent="0.15">
      <c r="A27" s="528" t="s">
        <v>45</v>
      </c>
      <c r="B27" s="541" t="s">
        <v>46</v>
      </c>
      <c r="C27" s="755">
        <f>+[2]BS17A!C590</f>
        <v>0</v>
      </c>
      <c r="D27" s="784">
        <f>+[2]BS17A!D590</f>
        <v>0</v>
      </c>
      <c r="E27" s="785">
        <f>+[2]BS17A!N590</f>
        <v>0</v>
      </c>
      <c r="F27" s="786">
        <f>+[2]BS17A!O590</f>
        <v>0</v>
      </c>
      <c r="G27" s="787">
        <f>+[2]BS17A!P590</f>
        <v>0</v>
      </c>
      <c r="H27" s="760">
        <f>+[2]BS17A!Q590+[2]BS17A!R590</f>
        <v>0</v>
      </c>
      <c r="I27" s="760">
        <f>+[2]BS17D!C590</f>
        <v>0</v>
      </c>
      <c r="J27" s="760">
        <f>+[2]BS17A!T590</f>
        <v>0</v>
      </c>
      <c r="K27" s="705" t="str">
        <f t="shared" si="1"/>
        <v/>
      </c>
      <c r="L27" s="527"/>
      <c r="M27" s="527"/>
      <c r="X27" s="645">
        <f t="shared" si="2"/>
        <v>0</v>
      </c>
      <c r="Y27" s="525">
        <f t="shared" si="3"/>
        <v>0</v>
      </c>
    </row>
    <row r="28" spans="1:26" ht="15" customHeight="1" x14ac:dyDescent="0.15">
      <c r="A28" s="528" t="s">
        <v>47</v>
      </c>
      <c r="B28" s="541" t="s">
        <v>48</v>
      </c>
      <c r="C28" s="755">
        <f>+[2]BS17A!C615</f>
        <v>535</v>
      </c>
      <c r="D28" s="784">
        <f>+[2]BS17A!D615</f>
        <v>502</v>
      </c>
      <c r="E28" s="785">
        <f>+[2]BS17A!N615</f>
        <v>145</v>
      </c>
      <c r="F28" s="786">
        <f>+[2]BS17A!O615</f>
        <v>145</v>
      </c>
      <c r="G28" s="787">
        <f>+[2]BS17A!P615</f>
        <v>245</v>
      </c>
      <c r="H28" s="760">
        <f>+[2]BS17A!Q615+[2]BS17A!R615</f>
        <v>0</v>
      </c>
      <c r="I28" s="760">
        <f>+[2]BS17D!C615</f>
        <v>0</v>
      </c>
      <c r="J28" s="760">
        <f>+[2]BS17A!T615</f>
        <v>0</v>
      </c>
      <c r="K28" s="705" t="str">
        <f t="shared" si="1"/>
        <v/>
      </c>
      <c r="L28" s="527"/>
      <c r="M28" s="527"/>
      <c r="X28" s="645">
        <f t="shared" si="2"/>
        <v>0</v>
      </c>
      <c r="Y28" s="525">
        <f t="shared" si="3"/>
        <v>0</v>
      </c>
    </row>
    <row r="29" spans="1:26" ht="15" customHeight="1" x14ac:dyDescent="0.15">
      <c r="A29" s="1123" t="s">
        <v>25</v>
      </c>
      <c r="B29" s="534" t="s">
        <v>49</v>
      </c>
      <c r="C29" s="761">
        <f>+[2]BS17A!C633</f>
        <v>682</v>
      </c>
      <c r="D29" s="762">
        <f>+[2]BS17A!D633</f>
        <v>677</v>
      </c>
      <c r="E29" s="763">
        <f>+[2]BS17A!N633</f>
        <v>229</v>
      </c>
      <c r="F29" s="764">
        <f>+[2]BS17A!O633</f>
        <v>374</v>
      </c>
      <c r="G29" s="765">
        <f>+[2]BS17A!P633</f>
        <v>79</v>
      </c>
      <c r="H29" s="766">
        <f>+[2]BS17A!Q633+[2]BS17A!R633</f>
        <v>0</v>
      </c>
      <c r="I29" s="766">
        <f>+[2]BS17D!C633</f>
        <v>0</v>
      </c>
      <c r="J29" s="766">
        <f>+[2]BS17A!T633</f>
        <v>0</v>
      </c>
      <c r="K29" s="705" t="str">
        <f t="shared" si="1"/>
        <v/>
      </c>
      <c r="L29" s="527"/>
      <c r="M29" s="527"/>
      <c r="X29" s="645">
        <f t="shared" si="2"/>
        <v>0</v>
      </c>
      <c r="Y29" s="525">
        <f t="shared" si="3"/>
        <v>0</v>
      </c>
    </row>
    <row r="30" spans="1:26" ht="15" customHeight="1" x14ac:dyDescent="0.15">
      <c r="A30" s="1082"/>
      <c r="B30" s="542" t="s">
        <v>50</v>
      </c>
      <c r="C30" s="788">
        <f>SUM([2]BS17A!C636:C653)</f>
        <v>329</v>
      </c>
      <c r="D30" s="789">
        <f>SUM([2]BS17A!D636:D653)</f>
        <v>327</v>
      </c>
      <c r="E30" s="790">
        <f>SUM([2]BS17A!N636:N653)</f>
        <v>164</v>
      </c>
      <c r="F30" s="791">
        <f>SUM([2]BS17A!O636:O653)</f>
        <v>147</v>
      </c>
      <c r="G30" s="792">
        <f>SUM([2]BS17A!P636:P653)</f>
        <v>18</v>
      </c>
      <c r="H30" s="793">
        <f>SUM([2]BS17A!Q636:Q653)+SUM([2]BS17A!R636:R653)</f>
        <v>0</v>
      </c>
      <c r="I30" s="793">
        <f>SUM([2]BS17D!C635:C653)</f>
        <v>0</v>
      </c>
      <c r="J30" s="793">
        <f>SUM([2]BS17A!T636:T653)</f>
        <v>0</v>
      </c>
      <c r="K30" s="705" t="str">
        <f t="shared" si="1"/>
        <v/>
      </c>
      <c r="L30" s="527"/>
      <c r="M30" s="527"/>
      <c r="X30" s="645">
        <f t="shared" si="2"/>
        <v>0</v>
      </c>
      <c r="Y30" s="525">
        <f t="shared" si="3"/>
        <v>0</v>
      </c>
    </row>
    <row r="31" spans="1:26" ht="15" customHeight="1" x14ac:dyDescent="0.15">
      <c r="A31" s="1082"/>
      <c r="B31" s="543" t="s">
        <v>51</v>
      </c>
      <c r="C31" s="794">
        <f>+[2]BS17A!C634</f>
        <v>182</v>
      </c>
      <c r="D31" s="795">
        <f>+[2]BS17A!D634</f>
        <v>182</v>
      </c>
      <c r="E31" s="796">
        <f>+[2]BS17A!N634</f>
        <v>0</v>
      </c>
      <c r="F31" s="797">
        <f>+[2]BS17A!O634</f>
        <v>182</v>
      </c>
      <c r="G31" s="798">
        <f>+[2]BS17A!P634</f>
        <v>0</v>
      </c>
      <c r="H31" s="799">
        <f>+[2]BS17A!Q634+[2]BS17A!R634</f>
        <v>0</v>
      </c>
      <c r="I31" s="799">
        <f>+[2]BS17D!C634</f>
        <v>0</v>
      </c>
      <c r="J31" s="799">
        <f>+[2]BS17A!T634</f>
        <v>0</v>
      </c>
      <c r="K31" s="705" t="str">
        <f t="shared" si="1"/>
        <v/>
      </c>
      <c r="L31" s="527"/>
      <c r="M31" s="527"/>
      <c r="X31" s="645">
        <f t="shared" si="2"/>
        <v>0</v>
      </c>
      <c r="Y31" s="525">
        <f t="shared" si="3"/>
        <v>0</v>
      </c>
    </row>
    <row r="32" spans="1:26" ht="15" customHeight="1" x14ac:dyDescent="0.15">
      <c r="A32" s="1124"/>
      <c r="B32" s="543" t="s">
        <v>52</v>
      </c>
      <c r="C32" s="794">
        <f>+[2]BS17A!C635</f>
        <v>171</v>
      </c>
      <c r="D32" s="795">
        <f>+[2]BS17A!D635</f>
        <v>168</v>
      </c>
      <c r="E32" s="796">
        <f>+[2]BS17A!N635</f>
        <v>65</v>
      </c>
      <c r="F32" s="797">
        <f>+[2]BS17A!O635</f>
        <v>45</v>
      </c>
      <c r="G32" s="798">
        <f>+[2]BS17A!P635</f>
        <v>61</v>
      </c>
      <c r="H32" s="799">
        <f>+[2]BS17A!Q635+[2]BS17A!R635</f>
        <v>0</v>
      </c>
      <c r="I32" s="799">
        <f>+[2]BS17D!C635</f>
        <v>0</v>
      </c>
      <c r="J32" s="799">
        <f>+[2]BS17A!T635</f>
        <v>0</v>
      </c>
      <c r="K32" s="705" t="str">
        <f>IF((D32)&gt;C32,"ERROR EN PREVISION",IF((E32+F32+G32)&lt;&gt;C32,"ERROR EN PROCEDENCIA",""))</f>
        <v/>
      </c>
      <c r="L32" s="527"/>
      <c r="M32" s="527"/>
      <c r="X32" s="645">
        <f>IF(D32&gt;C32,1,0)</f>
        <v>0</v>
      </c>
      <c r="Y32" s="525">
        <f>IF((E32+F32+G32)&lt;&gt;C32,1,0)</f>
        <v>0</v>
      </c>
    </row>
    <row r="33" spans="1:25" ht="15" customHeight="1" x14ac:dyDescent="0.15">
      <c r="A33" s="528" t="s">
        <v>27</v>
      </c>
      <c r="B33" s="541" t="s">
        <v>53</v>
      </c>
      <c r="C33" s="755">
        <f>+[2]BS17A!C654</f>
        <v>0</v>
      </c>
      <c r="D33" s="784">
        <f>+[2]BS17A!D654</f>
        <v>0</v>
      </c>
      <c r="E33" s="785">
        <f>+[2]BS17A!N654</f>
        <v>0</v>
      </c>
      <c r="F33" s="786">
        <f>+[2]BS17A!O654</f>
        <v>0</v>
      </c>
      <c r="G33" s="787">
        <f>+[2]BS17A!P654</f>
        <v>0</v>
      </c>
      <c r="H33" s="760">
        <f>+[2]BS17A!Q654+[2]BS17A!R654</f>
        <v>0</v>
      </c>
      <c r="I33" s="760">
        <f>+[2]BS17D!C654</f>
        <v>0</v>
      </c>
      <c r="J33" s="760">
        <f>+[2]BS17A!T654</f>
        <v>0</v>
      </c>
      <c r="K33" s="705" t="str">
        <f>IF((D33)&gt;C33,"ERROR EN PREVISION",IF((E33+F33+G33)&lt;&gt;C33,"ERROR EN PROCEDENCIA",""))</f>
        <v/>
      </c>
      <c r="L33" s="527"/>
      <c r="M33" s="527"/>
      <c r="X33" s="645">
        <f>IF(D33&gt;C33,1,0)</f>
        <v>0</v>
      </c>
      <c r="Y33" s="525">
        <f>IF((E33+F33+G33)&lt;&gt;C33,1,0)</f>
        <v>0</v>
      </c>
    </row>
    <row r="34" spans="1:25" ht="15" customHeight="1" x14ac:dyDescent="0.15">
      <c r="A34" s="1067" t="s">
        <v>54</v>
      </c>
      <c r="B34" s="1083"/>
      <c r="C34" s="773">
        <f>+[2]BS17A!C783</f>
        <v>0</v>
      </c>
      <c r="D34" s="774">
        <f>+[2]BS17A!D783</f>
        <v>0</v>
      </c>
      <c r="E34" s="775">
        <f>+[2]BS17A!N783</f>
        <v>0</v>
      </c>
      <c r="F34" s="776">
        <f>+[2]BS17A!O783</f>
        <v>0</v>
      </c>
      <c r="G34" s="777">
        <f>+[2]BS17A!P783</f>
        <v>0</v>
      </c>
      <c r="H34" s="748">
        <f>+[2]BS17A!Q783+[2]BS17A!R783</f>
        <v>0</v>
      </c>
      <c r="I34" s="748">
        <f>+[2]BS17D!C785</f>
        <v>0</v>
      </c>
      <c r="J34" s="748">
        <f>+[2]BS17A!T783</f>
        <v>0</v>
      </c>
      <c r="K34" s="705" t="str">
        <f t="shared" si="1"/>
        <v/>
      </c>
      <c r="L34" s="527"/>
      <c r="M34" s="527"/>
      <c r="X34" s="645">
        <f t="shared" si="2"/>
        <v>0</v>
      </c>
      <c r="Y34" s="525">
        <f t="shared" si="3"/>
        <v>0</v>
      </c>
    </row>
    <row r="35" spans="1:25" ht="33.75" customHeight="1" x14ac:dyDescent="0.2">
      <c r="A35" s="516" t="s">
        <v>55</v>
      </c>
      <c r="K35" s="520"/>
      <c r="L35" s="520"/>
      <c r="M35" s="520"/>
    </row>
    <row r="36" spans="1:25" ht="24.75" customHeight="1" x14ac:dyDescent="0.1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707"/>
    </row>
    <row r="37" spans="1:25" ht="28.5" customHeight="1" x14ac:dyDescent="0.15">
      <c r="A37" s="1042"/>
      <c r="B37" s="1043"/>
      <c r="C37" s="732" t="s">
        <v>14</v>
      </c>
      <c r="D37" s="736" t="s">
        <v>15</v>
      </c>
      <c r="E37" s="735" t="s">
        <v>16</v>
      </c>
      <c r="F37" s="544" t="s">
        <v>17</v>
      </c>
      <c r="G37" s="732" t="s">
        <v>18</v>
      </c>
      <c r="H37" s="1081"/>
      <c r="I37" s="1082"/>
      <c r="J37" s="1081"/>
      <c r="K37" s="707"/>
      <c r="N37" s="527"/>
      <c r="O37" s="527"/>
    </row>
    <row r="38" spans="1:25" ht="14.25" customHeight="1" x14ac:dyDescent="0.15">
      <c r="A38" s="545" t="s">
        <v>58</v>
      </c>
      <c r="B38" s="546"/>
      <c r="C38" s="547"/>
      <c r="D38" s="548"/>
      <c r="E38" s="549"/>
      <c r="F38" s="550"/>
      <c r="G38" s="548"/>
      <c r="H38" s="551"/>
      <c r="I38" s="706"/>
      <c r="J38" s="551"/>
      <c r="K38" s="710"/>
      <c r="N38" s="527"/>
      <c r="X38" s="645">
        <f>IF(D38&gt;C38,1,0)</f>
        <v>0</v>
      </c>
      <c r="Y38" s="525">
        <f t="shared" ref="Y38:Y48" si="6">IF((E38+F38+G38)&lt;&gt;C38,1,0)</f>
        <v>0</v>
      </c>
    </row>
    <row r="39" spans="1:25" ht="15" customHeight="1" x14ac:dyDescent="0.15">
      <c r="A39" s="552" t="s">
        <v>59</v>
      </c>
      <c r="B39" s="553"/>
      <c r="C39" s="800">
        <f>SUM(C40:C41)</f>
        <v>0</v>
      </c>
      <c r="D39" s="801">
        <f t="shared" ref="D39:J39" si="7">SUM(D40:D41)</f>
        <v>0</v>
      </c>
      <c r="E39" s="802">
        <f t="shared" si="7"/>
        <v>0</v>
      </c>
      <c r="F39" s="803">
        <f t="shared" si="7"/>
        <v>0</v>
      </c>
      <c r="G39" s="801">
        <f t="shared" si="7"/>
        <v>0</v>
      </c>
      <c r="H39" s="804">
        <f t="shared" si="7"/>
        <v>0</v>
      </c>
      <c r="I39" s="804">
        <f>SUM(I40:I41)</f>
        <v>0</v>
      </c>
      <c r="J39" s="804">
        <f t="shared" si="7"/>
        <v>0</v>
      </c>
      <c r="K39" s="705" t="str">
        <f>IF((D39)&gt;C39,"ERROR EN PREVISION",IF((E39+F39+G39)&lt;&gt;C39,"ERROR EN PROCEDENCIA",""))</f>
        <v/>
      </c>
      <c r="N39" s="527"/>
      <c r="X39" s="645">
        <f t="shared" ref="X39:X49" si="8">IF(D39&gt;C39,1,0)</f>
        <v>0</v>
      </c>
      <c r="Y39" s="525">
        <f>IF((E39+F39+G39)&lt;&gt;C39,1,0)</f>
        <v>0</v>
      </c>
    </row>
    <row r="40" spans="1:25" ht="15" customHeight="1" x14ac:dyDescent="0.15">
      <c r="A40" s="1112" t="s">
        <v>60</v>
      </c>
      <c r="B40" s="1116"/>
      <c r="C40" s="767">
        <f>+[2]BS17A!C674+[2]BS17A!C678+[2]BS17A!C681+[2]BS17A!C687+[2]BS17A!C695</f>
        <v>0</v>
      </c>
      <c r="D40" s="767">
        <f>+[2]BS17A!D674+[2]BS17A!D678+[2]BS17A!D681+[2]BS17A!D687+[2]BS17A!D695</f>
        <v>0</v>
      </c>
      <c r="E40" s="768">
        <f>+[2]BS17A!N674+[2]BS17A!N678+[2]BS17A!N681+[2]BS17A!N687+[2]BS17A!N695</f>
        <v>0</v>
      </c>
      <c r="F40" s="770">
        <f>+[2]BS17A!O674+[2]BS17A!O678+[2]BS17A!O681+[2]BS17A!O687+[2]BS17A!O695</f>
        <v>0</v>
      </c>
      <c r="G40" s="805">
        <f>+[2]BS17A!P674+[2]BS17A!P678+[2]BS17A!P681+[2]BS17A!P687+[2]BS17A!P695</f>
        <v>0</v>
      </c>
      <c r="H40" s="806">
        <f>+[2]BS17A!Q674+[2]BS17A!R674+[2]BS17A!Q678+[2]BS17A!R678+[2]BS17A!Q681+[2]BS17A!R681+[2]BS17A!Q687+[2]BS17A!R687+[2]BS17A!Q695+[2]BS17A!R695</f>
        <v>0</v>
      </c>
      <c r="I40" s="806">
        <f>+[2]BS17D!C674+[2]BS17D!C678+[2]BS17D!C681+[2]BS17D!C687+[2]BS17D!C695</f>
        <v>0</v>
      </c>
      <c r="J40" s="806">
        <f>+[2]BS17A!T674+[2]BS17A!T678+[2]BS17A!T681+[2]BS17A!T687+[2]BS17A!T695</f>
        <v>0</v>
      </c>
      <c r="K40" s="705" t="str">
        <f>IF((D40)&gt;C40,"ERROR EN PREVISION",IF((E40+F40+G40)&lt;&gt;C40,"ERROR EN PROCEDENCIA",""))</f>
        <v/>
      </c>
      <c r="N40" s="527"/>
      <c r="X40" s="645">
        <f t="shared" si="8"/>
        <v>0</v>
      </c>
      <c r="Y40" s="525">
        <f t="shared" si="6"/>
        <v>0</v>
      </c>
    </row>
    <row r="41" spans="1:25" ht="15" customHeight="1" x14ac:dyDescent="0.15">
      <c r="A41" s="1114" t="s">
        <v>61</v>
      </c>
      <c r="B41" s="1115"/>
      <c r="C41" s="761">
        <f>+[2]BS17A!C701+[2]BS17A!C704+[2]BS17A!C707+[2]BS17A!C710+[2]BS17A!C717</f>
        <v>0</v>
      </c>
      <c r="D41" s="807">
        <f>+[2]BS17A!D701+[2]BS17A!D704+[2]BS17A!D707+[2]BS17A!D710+[2]BS17A!D717</f>
        <v>0</v>
      </c>
      <c r="E41" s="762">
        <f>+[2]BS17A!N701+[2]BS17A!N704+[2]BS17A!N707+[2]BS17A!N710+[2]BS17A!N717</f>
        <v>0</v>
      </c>
      <c r="F41" s="764">
        <f>+[2]BS17A!O701+[2]BS17A!O704+[2]BS17A!O707+[2]BS17A!O710+[2]BS17A!O717</f>
        <v>0</v>
      </c>
      <c r="G41" s="807">
        <f>+[2]BS17A!P701+[2]BS17A!P704+[2]BS17A!P707+[2]BS17A!P710+[2]BS17A!P717</f>
        <v>0</v>
      </c>
      <c r="H41" s="808">
        <f>+[2]BS17A!Q701+[2]BS17A!R701+[2]BS17A!Q704+[2]BS17A!R704+[2]BS17A!Q707+[2]BS17A!R707+[2]BS17A!Q710+[2]BS17A!R710+[2]BS17A!Q717+[2]BS17A!R717</f>
        <v>0</v>
      </c>
      <c r="I41" s="808">
        <f>+[2]BS17D!C701+[2]BS17D!C704+[2]BS17D!C707+[2]BS17D!C710+[2]BS17D!C717+[2]BS17D!C719</f>
        <v>0</v>
      </c>
      <c r="J41" s="808">
        <f>+[2]BS17A!T701+[2]BS17A!T704+[2]BS17A!T707+[2]BS17A!T710+[2]BS17A!T717</f>
        <v>0</v>
      </c>
      <c r="K41" s="705" t="str">
        <f>IF((D41)&gt;C41,"ERROR EN PREVISION",IF((E41+F41+G41)&lt;&gt;C41,"ERROR EN PROCEDENCIA",""))</f>
        <v/>
      </c>
      <c r="N41" s="527"/>
      <c r="X41" s="645">
        <f t="shared" si="8"/>
        <v>0</v>
      </c>
      <c r="Y41" s="525">
        <f t="shared" si="6"/>
        <v>0</v>
      </c>
    </row>
    <row r="42" spans="1:25" ht="15" customHeight="1" x14ac:dyDescent="0.15">
      <c r="A42" s="554" t="s">
        <v>62</v>
      </c>
      <c r="B42" s="555"/>
      <c r="C42" s="809"/>
      <c r="D42" s="810"/>
      <c r="E42" s="811"/>
      <c r="F42" s="812"/>
      <c r="G42" s="810"/>
      <c r="H42" s="813"/>
      <c r="I42" s="813"/>
      <c r="J42" s="813"/>
      <c r="K42" s="710"/>
      <c r="N42" s="527"/>
      <c r="X42" s="645">
        <f t="shared" si="8"/>
        <v>0</v>
      </c>
      <c r="Y42" s="525">
        <f t="shared" si="6"/>
        <v>0</v>
      </c>
    </row>
    <row r="43" spans="1:25" ht="15" customHeight="1" x14ac:dyDescent="0.15">
      <c r="A43" s="1117" t="s">
        <v>63</v>
      </c>
      <c r="B43" s="1118"/>
      <c r="C43" s="743">
        <f>+[2]BS17A!C720</f>
        <v>0</v>
      </c>
      <c r="D43" s="814">
        <f>+[2]BS17A!D720</f>
        <v>0</v>
      </c>
      <c r="E43" s="744">
        <f>+[2]BS17A!N720</f>
        <v>0</v>
      </c>
      <c r="F43" s="746">
        <f>+[2]BS17A!O720</f>
        <v>0</v>
      </c>
      <c r="G43" s="814">
        <f>+[2]BS17A!P720</f>
        <v>0</v>
      </c>
      <c r="H43" s="815">
        <f>+[2]BS17A!Q720+[2]BS17A!R720</f>
        <v>0</v>
      </c>
      <c r="I43" s="815">
        <f>+[2]BS17D!C722</f>
        <v>0</v>
      </c>
      <c r="J43" s="815">
        <f>+[2]BS17A!T720</f>
        <v>0</v>
      </c>
      <c r="K43" s="705" t="str">
        <f>IF((D43)&gt;C43,"ERROR EN PREVISION",IF((E43+F43+G43)&lt;&gt;C43,"ERROR EN PROCEDENCIA",""))</f>
        <v/>
      </c>
      <c r="N43" s="527"/>
      <c r="X43" s="645">
        <f t="shared" si="8"/>
        <v>0</v>
      </c>
      <c r="Y43" s="525">
        <f t="shared" si="6"/>
        <v>0</v>
      </c>
    </row>
    <row r="44" spans="1:25" ht="15" customHeight="1" x14ac:dyDescent="0.15">
      <c r="A44" s="720" t="s">
        <v>64</v>
      </c>
      <c r="B44" s="721"/>
      <c r="C44" s="816">
        <f>SUM(C45:C48)</f>
        <v>0</v>
      </c>
      <c r="D44" s="817">
        <f t="shared" ref="D44:J44" si="9">SUM(D45:D48)</f>
        <v>0</v>
      </c>
      <c r="E44" s="818">
        <f t="shared" si="9"/>
        <v>0</v>
      </c>
      <c r="F44" s="819">
        <f t="shared" si="9"/>
        <v>0</v>
      </c>
      <c r="G44" s="817">
        <f t="shared" si="9"/>
        <v>0</v>
      </c>
      <c r="H44" s="820">
        <f t="shared" si="9"/>
        <v>0</v>
      </c>
      <c r="I44" s="820">
        <f t="shared" si="9"/>
        <v>0</v>
      </c>
      <c r="J44" s="820">
        <f t="shared" si="9"/>
        <v>0</v>
      </c>
      <c r="K44" s="710"/>
      <c r="N44" s="527"/>
      <c r="X44" s="645">
        <f t="shared" si="8"/>
        <v>0</v>
      </c>
      <c r="Y44" s="525">
        <f t="shared" si="6"/>
        <v>0</v>
      </c>
    </row>
    <row r="45" spans="1:25" ht="15" customHeight="1" x14ac:dyDescent="0.15">
      <c r="A45" s="1112" t="s">
        <v>65</v>
      </c>
      <c r="B45" s="1116"/>
      <c r="C45" s="767">
        <f>+[2]BS17A!C727</f>
        <v>0</v>
      </c>
      <c r="D45" s="805">
        <f>+[2]BS17A!D727</f>
        <v>0</v>
      </c>
      <c r="E45" s="768">
        <f>+[2]BS17A!N727</f>
        <v>0</v>
      </c>
      <c r="F45" s="770">
        <f>+[2]BS17A!O727</f>
        <v>0</v>
      </c>
      <c r="G45" s="805">
        <f>+[2]BS17A!P727</f>
        <v>0</v>
      </c>
      <c r="H45" s="806">
        <f>+[2]BS17A!Q727+[2]BS17A!R727</f>
        <v>0</v>
      </c>
      <c r="I45" s="806">
        <f>+[2]BS17D!C729</f>
        <v>0</v>
      </c>
      <c r="J45" s="806">
        <f>+[2]BS17A!T727</f>
        <v>0</v>
      </c>
      <c r="K45" s="705" t="str">
        <f>IF((D45)&gt;C45,"ERROR EN PREVISION",IF((E45+F45+G45)&lt;&gt;C45,"ERROR EN PROCEDENCIA",""))</f>
        <v/>
      </c>
      <c r="N45" s="527"/>
      <c r="X45" s="645">
        <f t="shared" si="8"/>
        <v>0</v>
      </c>
      <c r="Y45" s="525">
        <f t="shared" si="6"/>
        <v>0</v>
      </c>
    </row>
    <row r="46" spans="1:25" ht="15" customHeight="1" x14ac:dyDescent="0.15">
      <c r="A46" s="1127" t="s">
        <v>66</v>
      </c>
      <c r="B46" s="1128"/>
      <c r="C46" s="755">
        <f>+[2]BS17A!C730</f>
        <v>0</v>
      </c>
      <c r="D46" s="821">
        <f>+[2]BS17A!D730</f>
        <v>0</v>
      </c>
      <c r="E46" s="756">
        <f>+[2]BS17A!N730</f>
        <v>0</v>
      </c>
      <c r="F46" s="758">
        <f>+[2]BS17A!O730</f>
        <v>0</v>
      </c>
      <c r="G46" s="821">
        <f>+[2]BS17A!P730</f>
        <v>0</v>
      </c>
      <c r="H46" s="822">
        <f>+[2]BS17A!Q730+[2]BS17A!R730</f>
        <v>0</v>
      </c>
      <c r="I46" s="822">
        <f>+[2]BS17D!C732</f>
        <v>0</v>
      </c>
      <c r="J46" s="822">
        <f>+[2]BS17A!T730</f>
        <v>0</v>
      </c>
      <c r="K46" s="705" t="str">
        <f>IF((D46)&gt;C46,"ERROR EN PREVISION",IF((E46+F46+G46)&lt;&gt;C46,"ERROR EN PROCEDENCIA",""))</f>
        <v/>
      </c>
      <c r="N46" s="527"/>
      <c r="X46" s="645">
        <f t="shared" si="8"/>
        <v>0</v>
      </c>
      <c r="Y46" s="525">
        <f t="shared" si="6"/>
        <v>0</v>
      </c>
    </row>
    <row r="47" spans="1:25" ht="15" customHeight="1" x14ac:dyDescent="0.15">
      <c r="A47" s="1127" t="s">
        <v>67</v>
      </c>
      <c r="B47" s="1128"/>
      <c r="C47" s="755">
        <f>+[2]BS17A!C747</f>
        <v>0</v>
      </c>
      <c r="D47" s="821">
        <f>+[2]BS17A!D747</f>
        <v>0</v>
      </c>
      <c r="E47" s="756">
        <f>+[2]BS17A!N747</f>
        <v>0</v>
      </c>
      <c r="F47" s="758">
        <f>+[2]BS17A!O747</f>
        <v>0</v>
      </c>
      <c r="G47" s="821">
        <f>+[2]BS17A!P747</f>
        <v>0</v>
      </c>
      <c r="H47" s="822">
        <f>+[2]BS17A!Q747+[2]BS17A!R747</f>
        <v>0</v>
      </c>
      <c r="I47" s="822">
        <f>+[2]BS17D!C749</f>
        <v>0</v>
      </c>
      <c r="J47" s="822">
        <f>+[2]BS17A!T747</f>
        <v>0</v>
      </c>
      <c r="K47" s="705" t="str">
        <f>IF((D47)&gt;C47,"ERROR EN PREVISION",IF((E47+F47+G47)&lt;&gt;C47,"ERROR EN PROCEDENCIA",""))</f>
        <v/>
      </c>
      <c r="N47" s="527"/>
      <c r="X47" s="645">
        <f t="shared" si="8"/>
        <v>0</v>
      </c>
      <c r="Y47" s="525">
        <f t="shared" si="6"/>
        <v>0</v>
      </c>
    </row>
    <row r="48" spans="1:25" ht="15" customHeight="1" x14ac:dyDescent="0.15">
      <c r="A48" s="1127" t="s">
        <v>68</v>
      </c>
      <c r="B48" s="1128"/>
      <c r="C48" s="794">
        <f>+[2]BS17A!C764</f>
        <v>0</v>
      </c>
      <c r="D48" s="823">
        <f>+[2]BS17A!D764</f>
        <v>0</v>
      </c>
      <c r="E48" s="795">
        <f>+[2]BS17A!N764</f>
        <v>0</v>
      </c>
      <c r="F48" s="797">
        <f>+[2]BS17A!O764</f>
        <v>0</v>
      </c>
      <c r="G48" s="823">
        <f>+[2]BS17A!P764</f>
        <v>0</v>
      </c>
      <c r="H48" s="824">
        <f>+[2]BS17A!Q764+[2]BS17A!R764</f>
        <v>0</v>
      </c>
      <c r="I48" s="824">
        <f>+[2]BS17D!C766</f>
        <v>0</v>
      </c>
      <c r="J48" s="824">
        <f>+[2]BS17A!T764</f>
        <v>0</v>
      </c>
      <c r="K48" s="705" t="str">
        <f>IF((D48)&gt;C48,"ERROR EN PREVISION",IF((E48+F48+G48)&lt;&gt;C48,"ERROR EN PROCEDENCIA",""))</f>
        <v/>
      </c>
      <c r="N48" s="527"/>
      <c r="X48" s="645">
        <f t="shared" si="8"/>
        <v>0</v>
      </c>
      <c r="Y48" s="525">
        <f t="shared" si="6"/>
        <v>0</v>
      </c>
    </row>
    <row r="49" spans="1:26" ht="15" customHeight="1" x14ac:dyDescent="0.15">
      <c r="A49" s="1136" t="s">
        <v>69</v>
      </c>
      <c r="B49" s="1137"/>
      <c r="C49" s="825">
        <f>+C39+C43+C44</f>
        <v>0</v>
      </c>
      <c r="D49" s="826">
        <f t="shared" ref="D49:J49" si="10">+D39+D43+D44</f>
        <v>0</v>
      </c>
      <c r="E49" s="827">
        <f t="shared" si="10"/>
        <v>0</v>
      </c>
      <c r="F49" s="828">
        <f t="shared" si="10"/>
        <v>0</v>
      </c>
      <c r="G49" s="826">
        <f t="shared" si="10"/>
        <v>0</v>
      </c>
      <c r="H49" s="829">
        <f t="shared" si="10"/>
        <v>0</v>
      </c>
      <c r="I49" s="829">
        <f>+I39+I43+I44</f>
        <v>0</v>
      </c>
      <c r="J49" s="829">
        <f t="shared" si="10"/>
        <v>0</v>
      </c>
      <c r="K49" s="705" t="str">
        <f>IF((D49)&gt;C49,"ERROR EN PREVISION",IF((E49+F49+G49)&lt;&gt;C49,"ERROR EN PROCEDENCIA",""))</f>
        <v/>
      </c>
      <c r="N49" s="527"/>
      <c r="X49" s="645">
        <f t="shared" si="8"/>
        <v>0</v>
      </c>
      <c r="Y49" s="525">
        <f>IF((E49+F49+G49)&lt;&gt;C49,1,0)</f>
        <v>0</v>
      </c>
    </row>
    <row r="50" spans="1:26" ht="30" customHeight="1" x14ac:dyDescent="0.2">
      <c r="A50" s="556" t="s">
        <v>70</v>
      </c>
      <c r="K50" s="707"/>
    </row>
    <row r="51" spans="1:26" ht="24.75" customHeight="1" x14ac:dyDescent="0.1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707"/>
    </row>
    <row r="52" spans="1:26" ht="33" customHeight="1" x14ac:dyDescent="0.15">
      <c r="A52" s="1042"/>
      <c r="B52" s="1043"/>
      <c r="C52" s="732" t="s">
        <v>14</v>
      </c>
      <c r="D52" s="736" t="s">
        <v>15</v>
      </c>
      <c r="E52" s="735" t="s">
        <v>16</v>
      </c>
      <c r="F52" s="544" t="s">
        <v>17</v>
      </c>
      <c r="G52" s="732" t="s">
        <v>18</v>
      </c>
      <c r="H52" s="1077"/>
      <c r="I52" s="1082"/>
      <c r="J52" s="1077"/>
      <c r="K52" s="707"/>
    </row>
    <row r="53" spans="1:26" ht="15" customHeight="1" x14ac:dyDescent="0.15">
      <c r="A53" s="1042" t="s">
        <v>71</v>
      </c>
      <c r="B53" s="1043"/>
      <c r="C53" s="830">
        <f>+[2]BS17A!C1849</f>
        <v>30</v>
      </c>
      <c r="D53" s="831">
        <f>+[2]BS17A!D1849</f>
        <v>24</v>
      </c>
      <c r="E53" s="832">
        <f>+[2]BS17A!N1849</f>
        <v>16</v>
      </c>
      <c r="F53" s="781">
        <f>+[2]BS17A!O1849</f>
        <v>0</v>
      </c>
      <c r="G53" s="831">
        <f>+[2]BS17A!P1849</f>
        <v>14</v>
      </c>
      <c r="H53" s="833">
        <f>+[2]BS17A!Q1849+[2]BS17A!R1849</f>
        <v>0</v>
      </c>
      <c r="I53" s="834">
        <f>+[2]BS17D!C1851</f>
        <v>0</v>
      </c>
      <c r="J53" s="833">
        <f>+[2]BS17A!T1849</f>
        <v>0</v>
      </c>
      <c r="K53" s="705" t="str">
        <f>IF((D53)&gt;C53,"ERROR EN PREVISION",IF((E53+F53+G53)&lt;&gt;C53,"ERROR EN PROCEDENCIA",""))</f>
        <v/>
      </c>
      <c r="X53" s="645">
        <f>IF(D53&gt;C53,1,0)</f>
        <v>0</v>
      </c>
      <c r="Y53" s="525">
        <f>IF((E53+F53+G53)&lt;&gt;C53,1,0)</f>
        <v>0</v>
      </c>
    </row>
    <row r="54" spans="1:26" ht="33" customHeight="1" x14ac:dyDescent="0.2">
      <c r="A54" s="516" t="s">
        <v>72</v>
      </c>
      <c r="K54" s="707"/>
    </row>
    <row r="55" spans="1:26" ht="27.75" customHeight="1" x14ac:dyDescent="0.1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707"/>
    </row>
    <row r="56" spans="1:26" ht="30.75" customHeight="1" x14ac:dyDescent="0.15">
      <c r="A56" s="1042"/>
      <c r="B56" s="1043"/>
      <c r="C56" s="732" t="s">
        <v>14</v>
      </c>
      <c r="D56" s="736" t="s">
        <v>15</v>
      </c>
      <c r="E56" s="704" t="s">
        <v>16</v>
      </c>
      <c r="F56" s="518" t="s">
        <v>17</v>
      </c>
      <c r="G56" s="734" t="s">
        <v>18</v>
      </c>
      <c r="H56" s="1081"/>
      <c r="I56" s="1082"/>
      <c r="J56" s="1077"/>
      <c r="K56" s="707"/>
    </row>
    <row r="57" spans="1:26" ht="15" customHeight="1" x14ac:dyDescent="0.15">
      <c r="A57" s="557" t="s">
        <v>74</v>
      </c>
      <c r="B57" s="558"/>
      <c r="C57" s="749">
        <f>+[2]BS17A!C1481+[2]BS17A!C1482</f>
        <v>0</v>
      </c>
      <c r="D57" s="750">
        <f>+[2]BS17A!D1481+[2]BS17A!D1482</f>
        <v>0</v>
      </c>
      <c r="E57" s="835"/>
      <c r="F57" s="812"/>
      <c r="G57" s="836"/>
      <c r="H57" s="837">
        <f>+[2]BS17A!Q1481+[2]BS17A!Q1482+[2]BS17A!R1481+[2]BS17A!R1482</f>
        <v>0</v>
      </c>
      <c r="I57" s="838">
        <f>+[2]BS17D!C1483+[2]BS17D!C1484</f>
        <v>0</v>
      </c>
      <c r="J57" s="839">
        <f>+[2]BS17A!T1481+[2]BS17A!T1482</f>
        <v>0</v>
      </c>
      <c r="K57" s="705" t="str">
        <f>IF((D57)&gt;C57,"ERROR EN PREVISION","")</f>
        <v/>
      </c>
      <c r="X57" s="645">
        <f>IF(D57&gt;C57,1,0)</f>
        <v>0</v>
      </c>
      <c r="Y57" s="525"/>
    </row>
    <row r="58" spans="1:26" ht="15" customHeight="1" x14ac:dyDescent="0.15">
      <c r="A58" s="559" t="s">
        <v>75</v>
      </c>
      <c r="B58" s="560"/>
      <c r="C58" s="755">
        <f>+[2]BS17A!C1483+[2]BS17A!C1484</f>
        <v>0</v>
      </c>
      <c r="D58" s="756">
        <f>+[2]BS17A!D1483+[2]BS17A!D1484</f>
        <v>0</v>
      </c>
      <c r="E58" s="840"/>
      <c r="F58" s="841"/>
      <c r="G58" s="842"/>
      <c r="H58" s="843">
        <f>+[2]BS17A!Q1483+[2]BS17A!Q1484+[2]BS17A!R1483+[2]BS17A!R1484</f>
        <v>0</v>
      </c>
      <c r="I58" s="844">
        <f>+[2]BS17D!C1485+[2]BS17D!C1486</f>
        <v>0</v>
      </c>
      <c r="J58" s="844">
        <f>+[2]BS17A!T1483+[2]BS17A!T1484</f>
        <v>0</v>
      </c>
      <c r="K58" s="705" t="str">
        <f>IF((D58)&gt;C58,"ERROR EN PREVISION","")</f>
        <v/>
      </c>
      <c r="X58" s="645">
        <f>IF(D58&gt;C58,1,0)</f>
        <v>0</v>
      </c>
      <c r="Y58" s="525"/>
    </row>
    <row r="59" spans="1:26" ht="15" customHeight="1" x14ac:dyDescent="0.15">
      <c r="A59" s="718" t="s">
        <v>76</v>
      </c>
      <c r="B59" s="719"/>
      <c r="C59" s="749">
        <f>+[2]BS17A!C1485</f>
        <v>0</v>
      </c>
      <c r="D59" s="750">
        <f>+[2]BS17A!D1485</f>
        <v>0</v>
      </c>
      <c r="E59" s="840"/>
      <c r="F59" s="841"/>
      <c r="G59" s="842"/>
      <c r="H59" s="845">
        <f>+[2]BS17A!Q1485+[2]BS17A!R1485</f>
        <v>0</v>
      </c>
      <c r="I59" s="846">
        <f>+[2]BS17D!C1487</f>
        <v>0</v>
      </c>
      <c r="J59" s="846">
        <f>+[2]BS17A!T1485</f>
        <v>0</v>
      </c>
      <c r="K59" s="705"/>
      <c r="X59" s="645"/>
      <c r="Y59" s="525"/>
    </row>
    <row r="60" spans="1:26" ht="15" customHeight="1" x14ac:dyDescent="0.15">
      <c r="A60" s="561" t="s">
        <v>77</v>
      </c>
      <c r="B60" s="562"/>
      <c r="C60" s="755">
        <f>+[2]BS17A!C1488</f>
        <v>0</v>
      </c>
      <c r="D60" s="821">
        <f>+[2]BS17A!D1488</f>
        <v>0</v>
      </c>
      <c r="E60" s="847"/>
      <c r="F60" s="848"/>
      <c r="G60" s="849"/>
      <c r="H60" s="845">
        <f>+[2]BS17A!Q1488+[2]BS17A!R1488</f>
        <v>0</v>
      </c>
      <c r="I60" s="846">
        <f>+[2]BS17D!C1490</f>
        <v>0</v>
      </c>
      <c r="J60" s="846">
        <f>+[2]BS17A!T1488</f>
        <v>0</v>
      </c>
      <c r="K60" s="705" t="str">
        <f>IF((D60)&gt;C60,"ERROR EN PREVISION","")</f>
        <v/>
      </c>
      <c r="X60" s="645">
        <f>IF(D60&gt;C60,1,0)</f>
        <v>0</v>
      </c>
      <c r="Y60" s="525"/>
    </row>
    <row r="61" spans="1:26" ht="15" customHeight="1" x14ac:dyDescent="0.15">
      <c r="A61" s="563" t="s">
        <v>78</v>
      </c>
      <c r="B61" s="564"/>
      <c r="C61" s="755">
        <f>+[2]BS17A!C1486</f>
        <v>0</v>
      </c>
      <c r="D61" s="756">
        <f>+[2]BS17A!D1486</f>
        <v>0</v>
      </c>
      <c r="E61" s="840"/>
      <c r="F61" s="841"/>
      <c r="G61" s="842"/>
      <c r="H61" s="843">
        <f>+[2]BS17A!Q1486+[2]BS17A!R1486</f>
        <v>0</v>
      </c>
      <c r="I61" s="844">
        <f>+[2]BS17D!C1488</f>
        <v>0</v>
      </c>
      <c r="J61" s="844">
        <f>+[2]BS17A!T1486</f>
        <v>0</v>
      </c>
      <c r="K61" s="705" t="str">
        <f>IF((D61)&gt;C61,"ERROR EN PREVISION","")</f>
        <v/>
      </c>
      <c r="X61" s="645">
        <f>IF(D61&gt;C61,1,0)</f>
        <v>0</v>
      </c>
      <c r="Y61" s="525"/>
    </row>
    <row r="62" spans="1:26" ht="15" customHeight="1" x14ac:dyDescent="0.2">
      <c r="A62" s="565" t="s">
        <v>79</v>
      </c>
      <c r="B62" s="566"/>
      <c r="C62" s="761">
        <f>+[2]BS17A!C1487</f>
        <v>0</v>
      </c>
      <c r="D62" s="762">
        <f>+[2]BS17A!D1487</f>
        <v>0</v>
      </c>
      <c r="E62" s="850"/>
      <c r="F62" s="851"/>
      <c r="G62" s="852"/>
      <c r="H62" s="853">
        <f>+[2]BS17A!Q1487+[2]BS17A!R1487</f>
        <v>0</v>
      </c>
      <c r="I62" s="854">
        <f>+[2]BS17D!C1489</f>
        <v>0</v>
      </c>
      <c r="J62" s="854">
        <f>+[2]BS17A!T1487</f>
        <v>0</v>
      </c>
      <c r="K62" s="705" t="str">
        <f>IF((D62)&gt;C62,"ERROR EN PREVISION","")</f>
        <v/>
      </c>
      <c r="L62" s="855"/>
      <c r="M62" s="855"/>
      <c r="X62" s="645">
        <f>IF(D62&gt;C62,1,0)</f>
        <v>0</v>
      </c>
      <c r="Y62" s="525"/>
    </row>
    <row r="63" spans="1:26" ht="34.5" customHeight="1" x14ac:dyDescent="0.2">
      <c r="A63" s="567" t="s">
        <v>80</v>
      </c>
      <c r="B63" s="715"/>
      <c r="C63" s="750"/>
      <c r="D63" s="750"/>
      <c r="E63" s="856"/>
      <c r="F63" s="856"/>
      <c r="G63" s="856"/>
      <c r="H63" s="857"/>
      <c r="I63" s="857"/>
      <c r="J63" s="857"/>
      <c r="K63" s="705"/>
      <c r="L63" s="855"/>
      <c r="M63" s="855"/>
      <c r="X63" s="716"/>
      <c r="Z63" s="514"/>
    </row>
    <row r="64" spans="1:26" ht="34.5" customHeight="1" x14ac:dyDescent="0.2">
      <c r="A64" s="567" t="s">
        <v>81</v>
      </c>
      <c r="B64" s="526"/>
      <c r="C64" s="526"/>
      <c r="F64" s="568"/>
    </row>
    <row r="65" spans="1:27" ht="12.75" customHeight="1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/>
      <c r="Z65" s="514"/>
      <c r="AA65" s="648"/>
    </row>
    <row r="66" spans="1:27" ht="13.5" customHeight="1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/>
      <c r="Z66" s="514"/>
      <c r="AA66" s="648"/>
    </row>
    <row r="67" spans="1:27" ht="28.5" customHeight="1" x14ac:dyDescent="0.25">
      <c r="A67" s="1134"/>
      <c r="B67" s="1135"/>
      <c r="C67" s="735" t="s">
        <v>14</v>
      </c>
      <c r="D67" s="569" t="s">
        <v>89</v>
      </c>
      <c r="E67" s="570" t="s">
        <v>14</v>
      </c>
      <c r="F67" s="571" t="s">
        <v>90</v>
      </c>
      <c r="G67" s="571" t="s">
        <v>91</v>
      </c>
      <c r="H67" s="572" t="s">
        <v>92</v>
      </c>
      <c r="I67" s="570" t="s">
        <v>14</v>
      </c>
      <c r="J67" s="571" t="s">
        <v>90</v>
      </c>
      <c r="K67" s="571" t="s">
        <v>91</v>
      </c>
      <c r="L67" s="572" t="s">
        <v>92</v>
      </c>
      <c r="M67" s="1081"/>
      <c r="N67" s="1081"/>
      <c r="O67" s="1043"/>
      <c r="P67" s="1077"/>
      <c r="Q67" s="1077"/>
      <c r="R67"/>
      <c r="Z67" s="514"/>
      <c r="AA67" s="648"/>
    </row>
    <row r="68" spans="1:27" ht="15" customHeight="1" x14ac:dyDescent="0.2">
      <c r="A68" s="573" t="s">
        <v>93</v>
      </c>
      <c r="B68" s="574" t="s">
        <v>94</v>
      </c>
      <c r="C68" s="858">
        <f>+[2]BS17A!C$811</f>
        <v>4</v>
      </c>
      <c r="D68" s="792">
        <f>+[2]BS17A!D$811</f>
        <v>3</v>
      </c>
      <c r="E68" s="790">
        <f>SUM(F68:H68)</f>
        <v>3</v>
      </c>
      <c r="F68" s="791">
        <f>+[2]BS17A!D$811</f>
        <v>3</v>
      </c>
      <c r="G68" s="791">
        <f>+[2]BS17A!F$811</f>
        <v>0</v>
      </c>
      <c r="H68" s="791">
        <f>+[2]BS17A!G$811</f>
        <v>0</v>
      </c>
      <c r="I68" s="859">
        <f>SUM(J68:L68)</f>
        <v>1</v>
      </c>
      <c r="J68" s="860">
        <f>+[2]BS17A!E$811</f>
        <v>1</v>
      </c>
      <c r="K68" s="860">
        <f>+[2]BS17A!H$811</f>
        <v>0</v>
      </c>
      <c r="L68" s="860">
        <f>+[2]BS17A!I$811</f>
        <v>0</v>
      </c>
      <c r="M68" s="788">
        <f>+[2]BS17A!AB$811</f>
        <v>0</v>
      </c>
      <c r="N68" s="788">
        <f>+[2]BS17A!Q$811+[2]BS17A!R$811</f>
        <v>0</v>
      </c>
      <c r="O68" s="788">
        <f>+[2]BS17D!C$813</f>
        <v>0</v>
      </c>
      <c r="P68" s="788">
        <f>+[2]BS17A!S$811</f>
        <v>0</v>
      </c>
      <c r="Q68" s="788">
        <f>+[2]BS17A!T$811</f>
        <v>0</v>
      </c>
      <c r="R68" s="861"/>
      <c r="S68" s="523"/>
      <c r="Y68" s="645">
        <f>IF(D68&gt;C68,1,0)</f>
        <v>0</v>
      </c>
      <c r="Z68" s="514"/>
      <c r="AA68" s="648"/>
    </row>
    <row r="69" spans="1:27" ht="15" customHeight="1" x14ac:dyDescent="0.2">
      <c r="A69" s="575" t="s">
        <v>95</v>
      </c>
      <c r="B69" s="576" t="s">
        <v>96</v>
      </c>
      <c r="C69" s="862">
        <f>+[2]BS17A!C$882</f>
        <v>104</v>
      </c>
      <c r="D69" s="759">
        <f>+[2]BS17A!D$882</f>
        <v>104</v>
      </c>
      <c r="E69" s="757">
        <f t="shared" ref="E69:E84" si="11">SUM(F69:H69)</f>
        <v>104</v>
      </c>
      <c r="F69" s="758">
        <f>+[2]BS17A!D$882</f>
        <v>104</v>
      </c>
      <c r="G69" s="758">
        <f>+[2]BS17A!F$882</f>
        <v>0</v>
      </c>
      <c r="H69" s="758">
        <f>+[2]BS17A!G$882</f>
        <v>0</v>
      </c>
      <c r="I69" s="859">
        <f>SUM(J69:L69)</f>
        <v>0</v>
      </c>
      <c r="J69" s="860">
        <f>+[2]BS17A!E$882</f>
        <v>0</v>
      </c>
      <c r="K69" s="863">
        <f>+[2]BS17A!H$882</f>
        <v>0</v>
      </c>
      <c r="L69" s="863">
        <f>+[2]BS17A!I$882</f>
        <v>0</v>
      </c>
      <c r="M69" s="755">
        <f>+[2]BS17A!AB$882</f>
        <v>22</v>
      </c>
      <c r="N69" s="755">
        <f>+[2]BS17A!Q$882+[2]BS17A!R$882</f>
        <v>0</v>
      </c>
      <c r="O69" s="755">
        <f>+[2]BS17D!C$884</f>
        <v>0</v>
      </c>
      <c r="P69" s="755">
        <f>+[2]BS17A!S$882</f>
        <v>0</v>
      </c>
      <c r="Q69" s="755">
        <f>+[2]BS17A!T$882</f>
        <v>0</v>
      </c>
      <c r="R69" s="861"/>
      <c r="Y69" s="645">
        <f t="shared" ref="Y69:Y85" si="12">IF(D69&gt;C69,1,0)</f>
        <v>0</v>
      </c>
      <c r="Z69" s="514"/>
      <c r="AA69" s="648"/>
    </row>
    <row r="70" spans="1:27" ht="15" customHeight="1" x14ac:dyDescent="0.2">
      <c r="A70" s="575" t="s">
        <v>25</v>
      </c>
      <c r="B70" s="576" t="s">
        <v>97</v>
      </c>
      <c r="C70" s="862">
        <f>+[2]BS17A!C$961</f>
        <v>27</v>
      </c>
      <c r="D70" s="759">
        <f>+[2]BS17A!D$961</f>
        <v>14</v>
      </c>
      <c r="E70" s="757">
        <f t="shared" si="11"/>
        <v>15</v>
      </c>
      <c r="F70" s="758">
        <f>+[2]BS17A!D$961</f>
        <v>14</v>
      </c>
      <c r="G70" s="758">
        <f>+[2]BS17A!F$961</f>
        <v>1</v>
      </c>
      <c r="H70" s="758">
        <f>+[2]BS17A!G$961</f>
        <v>0</v>
      </c>
      <c r="I70" s="859">
        <f>SUM(J70:L70)</f>
        <v>14</v>
      </c>
      <c r="J70" s="860">
        <f>+[2]BS17A!E$961</f>
        <v>13</v>
      </c>
      <c r="K70" s="863">
        <f>+[2]BS17A!H$961</f>
        <v>1</v>
      </c>
      <c r="L70" s="863">
        <f>+[2]BS17A!I$961</f>
        <v>0</v>
      </c>
      <c r="M70" s="755">
        <f>+[2]BS17A!AB$961</f>
        <v>8</v>
      </c>
      <c r="N70" s="755">
        <f>+[2]BS17A!Q$961+[2]BS17A!R$961</f>
        <v>0</v>
      </c>
      <c r="O70" s="755">
        <f>+[2]BS17D!C$963</f>
        <v>0</v>
      </c>
      <c r="P70" s="755">
        <f>+[2]BS17A!S$961</f>
        <v>0</v>
      </c>
      <c r="Q70" s="755">
        <f>+[2]BS17A!T$961</f>
        <v>0</v>
      </c>
      <c r="R70" s="861"/>
      <c r="Y70" s="645">
        <f t="shared" si="12"/>
        <v>0</v>
      </c>
      <c r="Z70" s="514"/>
      <c r="AA70" s="648"/>
    </row>
    <row r="71" spans="1:27" ht="15" customHeight="1" x14ac:dyDescent="0.2">
      <c r="A71" s="575" t="s">
        <v>27</v>
      </c>
      <c r="B71" s="576" t="s">
        <v>98</v>
      </c>
      <c r="C71" s="862">
        <f>+[2]BS17A!C$1037</f>
        <v>4</v>
      </c>
      <c r="D71" s="759">
        <f>+[2]BS17A!D$1037</f>
        <v>4</v>
      </c>
      <c r="E71" s="757">
        <f t="shared" si="11"/>
        <v>4</v>
      </c>
      <c r="F71" s="758">
        <f>+[2]BS17A!D$1037</f>
        <v>4</v>
      </c>
      <c r="G71" s="758">
        <f>+[2]BS17A!F$1037</f>
        <v>0</v>
      </c>
      <c r="H71" s="758">
        <f>+[2]BS17A!G$1037</f>
        <v>0</v>
      </c>
      <c r="I71" s="864">
        <f t="shared" ref="I71:I84" si="13">SUM(J71:L71)</f>
        <v>0</v>
      </c>
      <c r="J71" s="863">
        <f>+[2]BS17A!E$1037</f>
        <v>0</v>
      </c>
      <c r="K71" s="863">
        <f>+[2]BS17A!H$1037</f>
        <v>0</v>
      </c>
      <c r="L71" s="863">
        <f>+[2]BS17A!I$1037</f>
        <v>0</v>
      </c>
      <c r="M71" s="755">
        <f>+[2]BS17A!AB$1037</f>
        <v>2</v>
      </c>
      <c r="N71" s="755">
        <f>+[2]BS17A!Q$1037+[2]BS17A!R$1037</f>
        <v>0</v>
      </c>
      <c r="O71" s="755">
        <f>+[2]BS17D!C$1039</f>
        <v>0</v>
      </c>
      <c r="P71" s="755">
        <f>+[2]BS17A!S$1037</f>
        <v>0</v>
      </c>
      <c r="Q71" s="755">
        <f>+[2]BS17A!T$1037</f>
        <v>0</v>
      </c>
      <c r="R71" s="861"/>
      <c r="Y71" s="645">
        <f t="shared" si="12"/>
        <v>0</v>
      </c>
      <c r="Z71" s="514"/>
      <c r="AA71" s="648"/>
    </row>
    <row r="72" spans="1:27" ht="15" customHeight="1" x14ac:dyDescent="0.2">
      <c r="A72" s="575" t="s">
        <v>29</v>
      </c>
      <c r="B72" s="576" t="s">
        <v>99</v>
      </c>
      <c r="C72" s="862">
        <f>+[2]BS17A!C$1098</f>
        <v>106</v>
      </c>
      <c r="D72" s="759">
        <f>+[2]BS17A!D$1098</f>
        <v>103</v>
      </c>
      <c r="E72" s="757">
        <f t="shared" si="11"/>
        <v>107</v>
      </c>
      <c r="F72" s="758">
        <f>+[2]BS17A!D$1098</f>
        <v>103</v>
      </c>
      <c r="G72" s="758">
        <f>+[2]BS17A!F$1098</f>
        <v>4</v>
      </c>
      <c r="H72" s="758">
        <f>+[2]BS17A!G$1098</f>
        <v>0</v>
      </c>
      <c r="I72" s="864">
        <f t="shared" si="13"/>
        <v>3</v>
      </c>
      <c r="J72" s="863">
        <f>+[2]BS17A!E$1098</f>
        <v>3</v>
      </c>
      <c r="K72" s="863">
        <f>+[2]BS17A!H$1098</f>
        <v>0</v>
      </c>
      <c r="L72" s="863">
        <f>+[2]BS17A!I$1098</f>
        <v>0</v>
      </c>
      <c r="M72" s="755">
        <f>+[2]BS17A!AB$1098</f>
        <v>103</v>
      </c>
      <c r="N72" s="755">
        <f>+[2]BS17A!Q$1098+[2]BS17A!R$1098</f>
        <v>0</v>
      </c>
      <c r="O72" s="755">
        <f>+[2]BS17D!C$1100</f>
        <v>0</v>
      </c>
      <c r="P72" s="755">
        <f>+[2]BS17A!S$1098</f>
        <v>0</v>
      </c>
      <c r="Q72" s="755">
        <f>+[2]BS17A!T$1098</f>
        <v>0</v>
      </c>
      <c r="R72" s="861"/>
      <c r="Y72" s="645">
        <f t="shared" si="12"/>
        <v>0</v>
      </c>
      <c r="Z72" s="514"/>
      <c r="AA72" s="648"/>
    </row>
    <row r="73" spans="1:27" ht="15" customHeight="1" x14ac:dyDescent="0.2">
      <c r="A73" s="575" t="s">
        <v>100</v>
      </c>
      <c r="B73" s="576" t="s">
        <v>101</v>
      </c>
      <c r="C73" s="862">
        <f>+[2]BS17A!C$1166</f>
        <v>187</v>
      </c>
      <c r="D73" s="759">
        <f>+[2]BS17A!D$1166</f>
        <v>175</v>
      </c>
      <c r="E73" s="757">
        <f t="shared" si="11"/>
        <v>176</v>
      </c>
      <c r="F73" s="758">
        <f>+[2]BS17A!D$1166</f>
        <v>175</v>
      </c>
      <c r="G73" s="758">
        <f>+[2]BS17A!F$1166</f>
        <v>1</v>
      </c>
      <c r="H73" s="758">
        <f>+[2]BS17A!G$1166</f>
        <v>0</v>
      </c>
      <c r="I73" s="864">
        <f t="shared" si="13"/>
        <v>14</v>
      </c>
      <c r="J73" s="863">
        <f>+[2]BS17A!E$1166</f>
        <v>12</v>
      </c>
      <c r="K73" s="863">
        <f>+[2]BS17A!H$1166</f>
        <v>2</v>
      </c>
      <c r="L73" s="863">
        <f>+[2]BS17A!I$1166</f>
        <v>0</v>
      </c>
      <c r="M73" s="755">
        <f>+[2]BS17A!AB$1166</f>
        <v>190</v>
      </c>
      <c r="N73" s="755">
        <f>+[2]BS17A!Q$1166+[2]BS17A!R$1166</f>
        <v>0</v>
      </c>
      <c r="O73" s="755">
        <f>+[2]BS17D!C$1168</f>
        <v>0</v>
      </c>
      <c r="P73" s="755">
        <f>+[2]BS17A!S$1166</f>
        <v>0</v>
      </c>
      <c r="Q73" s="755">
        <f>+[2]BS17A!T$1166</f>
        <v>0</v>
      </c>
      <c r="R73" s="861"/>
      <c r="Y73" s="645">
        <f t="shared" si="12"/>
        <v>0</v>
      </c>
      <c r="Z73" s="514"/>
      <c r="AA73" s="648"/>
    </row>
    <row r="74" spans="1:27" ht="15" customHeight="1" x14ac:dyDescent="0.2">
      <c r="A74" s="575" t="s">
        <v>36</v>
      </c>
      <c r="B74" s="576" t="s">
        <v>102</v>
      </c>
      <c r="C74" s="862">
        <f>+[2]BS17A!C$1221</f>
        <v>2</v>
      </c>
      <c r="D74" s="759">
        <f>+[2]BS17A!D$1221</f>
        <v>2</v>
      </c>
      <c r="E74" s="757">
        <f t="shared" si="11"/>
        <v>3</v>
      </c>
      <c r="F74" s="758">
        <f>+[2]BS17A!D$1221</f>
        <v>2</v>
      </c>
      <c r="G74" s="758">
        <f>+[2]BS17A!F$1221</f>
        <v>1</v>
      </c>
      <c r="H74" s="758">
        <f>+[2]BS17A!G$1221</f>
        <v>0</v>
      </c>
      <c r="I74" s="864">
        <f t="shared" si="13"/>
        <v>0</v>
      </c>
      <c r="J74" s="863">
        <f>+[2]BS17A!E$1221</f>
        <v>0</v>
      </c>
      <c r="K74" s="863">
        <f>+[2]BS17A!H$1221</f>
        <v>0</v>
      </c>
      <c r="L74" s="863">
        <f>+[2]BS17A!I$1221</f>
        <v>0</v>
      </c>
      <c r="M74" s="755">
        <f>+[2]BS17A!AB$1221</f>
        <v>2</v>
      </c>
      <c r="N74" s="755">
        <f>+[2]BS17A!Q$1221+[2]BS17A!R$1221</f>
        <v>0</v>
      </c>
      <c r="O74" s="755">
        <f>+[2]BS17D!C$1223</f>
        <v>0</v>
      </c>
      <c r="P74" s="755">
        <f>+[2]BS17A!S$1221</f>
        <v>0</v>
      </c>
      <c r="Q74" s="755">
        <f>+[2]BS17A!T$1221</f>
        <v>0</v>
      </c>
      <c r="R74" s="861"/>
      <c r="Y74" s="645">
        <f t="shared" si="12"/>
        <v>0</v>
      </c>
      <c r="Z74" s="514"/>
      <c r="AA74" s="648"/>
    </row>
    <row r="75" spans="1:27" ht="15" customHeight="1" x14ac:dyDescent="0.2">
      <c r="A75" s="575" t="s">
        <v>103</v>
      </c>
      <c r="B75" s="576" t="s">
        <v>104</v>
      </c>
      <c r="C75" s="862">
        <f>+[2]BS17A!C$1287</f>
        <v>8</v>
      </c>
      <c r="D75" s="759">
        <f>+[2]BS17A!D$1287</f>
        <v>8</v>
      </c>
      <c r="E75" s="757">
        <f t="shared" si="11"/>
        <v>8</v>
      </c>
      <c r="F75" s="758">
        <f>+[2]BS17A!D$1287</f>
        <v>8</v>
      </c>
      <c r="G75" s="758">
        <f>+[2]BS17A!F$1287</f>
        <v>0</v>
      </c>
      <c r="H75" s="758">
        <f>+[2]BS17A!G$1287</f>
        <v>0</v>
      </c>
      <c r="I75" s="864">
        <f t="shared" si="13"/>
        <v>0</v>
      </c>
      <c r="J75" s="863">
        <f>+[2]BS17A!E$1287</f>
        <v>0</v>
      </c>
      <c r="K75" s="863">
        <f>+[2]BS17A!H$1287</f>
        <v>0</v>
      </c>
      <c r="L75" s="863">
        <f>+[2]BS17A!I$1287</f>
        <v>0</v>
      </c>
      <c r="M75" s="755">
        <f>+[2]BS17A!AB$1287</f>
        <v>7</v>
      </c>
      <c r="N75" s="755">
        <f>+[2]BS17A!Q$1287+[2]BS17A!R$1287</f>
        <v>0</v>
      </c>
      <c r="O75" s="755">
        <f>+[2]BS17D!C$1289</f>
        <v>0</v>
      </c>
      <c r="P75" s="755">
        <f>+[2]BS17A!S$1287</f>
        <v>0</v>
      </c>
      <c r="Q75" s="755">
        <f>+[2]BS17A!T$1287</f>
        <v>0</v>
      </c>
      <c r="R75" s="861"/>
      <c r="Y75" s="645">
        <f t="shared" si="12"/>
        <v>0</v>
      </c>
      <c r="Z75" s="514"/>
      <c r="AA75" s="648"/>
    </row>
    <row r="76" spans="1:27" ht="15" customHeight="1" x14ac:dyDescent="0.2">
      <c r="A76" s="575" t="s">
        <v>105</v>
      </c>
      <c r="B76" s="576" t="s">
        <v>106</v>
      </c>
      <c r="C76" s="862">
        <f>+[2]BS17A!C$1357</f>
        <v>139</v>
      </c>
      <c r="D76" s="759">
        <f>+[2]BS17A!D$1357</f>
        <v>114</v>
      </c>
      <c r="E76" s="757">
        <f t="shared" si="11"/>
        <v>130</v>
      </c>
      <c r="F76" s="758">
        <f>+[2]BS17A!D$1357</f>
        <v>114</v>
      </c>
      <c r="G76" s="758">
        <f>+[2]BS17A!F$1357</f>
        <v>16</v>
      </c>
      <c r="H76" s="758">
        <f>+[2]BS17A!G$1357</f>
        <v>0</v>
      </c>
      <c r="I76" s="864">
        <f t="shared" si="13"/>
        <v>26</v>
      </c>
      <c r="J76" s="863">
        <f>+[2]BS17A!E$1357</f>
        <v>25</v>
      </c>
      <c r="K76" s="863">
        <f>+[2]BS17A!H$1357</f>
        <v>1</v>
      </c>
      <c r="L76" s="863">
        <f>+[2]BS17A!I$1357</f>
        <v>0</v>
      </c>
      <c r="M76" s="755">
        <f>+[2]BS17A!AB$1357</f>
        <v>0</v>
      </c>
      <c r="N76" s="755">
        <f>+[2]BS17A!Q$1357+[2]BS17A!R$1357</f>
        <v>0</v>
      </c>
      <c r="O76" s="755">
        <f>+[2]BS17D!C$1359</f>
        <v>0</v>
      </c>
      <c r="P76" s="755">
        <f>+[2]BS17A!S$1357</f>
        <v>0</v>
      </c>
      <c r="Q76" s="755">
        <f>+[2]BS17A!T$1357</f>
        <v>0</v>
      </c>
      <c r="R76" s="861"/>
      <c r="Y76" s="645">
        <f t="shared" si="12"/>
        <v>0</v>
      </c>
      <c r="Z76" s="514"/>
      <c r="AA76" s="648"/>
    </row>
    <row r="77" spans="1:27" ht="15" customHeight="1" x14ac:dyDescent="0.2">
      <c r="A77" s="575" t="s">
        <v>107</v>
      </c>
      <c r="B77" s="576" t="s">
        <v>108</v>
      </c>
      <c r="C77" s="862">
        <f>+[2]BS17A!C$1441</f>
        <v>11</v>
      </c>
      <c r="D77" s="759">
        <f>+[2]BS17A!D$1441</f>
        <v>9</v>
      </c>
      <c r="E77" s="757">
        <f t="shared" si="11"/>
        <v>9</v>
      </c>
      <c r="F77" s="758">
        <f>+[2]BS17A!D$1441</f>
        <v>9</v>
      </c>
      <c r="G77" s="758">
        <f>+[2]BS17A!F$1441</f>
        <v>0</v>
      </c>
      <c r="H77" s="758">
        <f>+[2]BS17A!G$1441</f>
        <v>0</v>
      </c>
      <c r="I77" s="864">
        <f t="shared" si="13"/>
        <v>2</v>
      </c>
      <c r="J77" s="863">
        <f>+[2]BS17A!E$1441</f>
        <v>2</v>
      </c>
      <c r="K77" s="863">
        <f>+[2]BS17A!H$1441</f>
        <v>0</v>
      </c>
      <c r="L77" s="863">
        <f>+[2]BS17A!I$1441</f>
        <v>0</v>
      </c>
      <c r="M77" s="755">
        <f>+[2]BS17A!AB$1441</f>
        <v>7</v>
      </c>
      <c r="N77" s="755">
        <f>+[2]BS17A!Q$1441+[2]BS17A!R$1441</f>
        <v>0</v>
      </c>
      <c r="O77" s="755">
        <f>+[2]BS17D!C$1443</f>
        <v>0</v>
      </c>
      <c r="P77" s="755">
        <f>+[2]BS17A!S$1441</f>
        <v>0</v>
      </c>
      <c r="Q77" s="755">
        <f>+[2]BS17A!T$1441</f>
        <v>0</v>
      </c>
      <c r="R77" s="861"/>
      <c r="Y77" s="645">
        <f t="shared" si="12"/>
        <v>0</v>
      </c>
      <c r="Z77" s="514"/>
      <c r="AA77" s="648"/>
    </row>
    <row r="78" spans="1:27" ht="15" customHeight="1" x14ac:dyDescent="0.2">
      <c r="A78" s="575" t="s">
        <v>109</v>
      </c>
      <c r="B78" s="576" t="s">
        <v>110</v>
      </c>
      <c r="C78" s="862">
        <f>+[2]BS17A!C$1489</f>
        <v>31</v>
      </c>
      <c r="D78" s="759">
        <f>+[2]BS17A!D$1489</f>
        <v>18</v>
      </c>
      <c r="E78" s="757">
        <f t="shared" si="11"/>
        <v>18</v>
      </c>
      <c r="F78" s="758">
        <f>+[2]BS17A!D$1489</f>
        <v>18</v>
      </c>
      <c r="G78" s="758">
        <f>+[2]BS17A!F$1489</f>
        <v>0</v>
      </c>
      <c r="H78" s="758">
        <f>+[2]BS17A!G$1489</f>
        <v>0</v>
      </c>
      <c r="I78" s="864">
        <f t="shared" si="13"/>
        <v>14</v>
      </c>
      <c r="J78" s="863">
        <f>+[2]BS17A!E$1489</f>
        <v>13</v>
      </c>
      <c r="K78" s="863">
        <f>+[2]BS17A!H$1489</f>
        <v>1</v>
      </c>
      <c r="L78" s="863">
        <f>+[2]BS17A!I$1489</f>
        <v>0</v>
      </c>
      <c r="M78" s="755">
        <f>+[2]BS17A!AB$1489</f>
        <v>0</v>
      </c>
      <c r="N78" s="755">
        <f>+[2]BS17A!Q$1489+[2]BS17A!R$1489</f>
        <v>0</v>
      </c>
      <c r="O78" s="755">
        <f>+[2]BS17D!C$1491</f>
        <v>0</v>
      </c>
      <c r="P78" s="755">
        <f>+[2]BS17A!S$1489</f>
        <v>0</v>
      </c>
      <c r="Q78" s="755">
        <f>+[2]BS17A!T$1489</f>
        <v>0</v>
      </c>
      <c r="R78" s="861"/>
      <c r="Y78" s="645">
        <f t="shared" si="12"/>
        <v>0</v>
      </c>
      <c r="Z78" s="514"/>
      <c r="AA78" s="648"/>
    </row>
    <row r="79" spans="1:27" ht="15" customHeight="1" x14ac:dyDescent="0.2">
      <c r="A79" s="575" t="s">
        <v>111</v>
      </c>
      <c r="B79" s="576" t="s">
        <v>112</v>
      </c>
      <c r="C79" s="862">
        <f>+[2]BS17A!C$1592</f>
        <v>4</v>
      </c>
      <c r="D79" s="759">
        <f>+[2]BS17A!D$1592</f>
        <v>4</v>
      </c>
      <c r="E79" s="757">
        <f t="shared" si="11"/>
        <v>4</v>
      </c>
      <c r="F79" s="758">
        <f>+[2]BS17A!D$1592</f>
        <v>4</v>
      </c>
      <c r="G79" s="758">
        <f>+[2]BS17A!F$1592</f>
        <v>0</v>
      </c>
      <c r="H79" s="758">
        <f>+[2]BS17A!G$1592</f>
        <v>0</v>
      </c>
      <c r="I79" s="864">
        <f t="shared" si="13"/>
        <v>0</v>
      </c>
      <c r="J79" s="863">
        <f>+[2]BS17A!E$1592</f>
        <v>0</v>
      </c>
      <c r="K79" s="863">
        <f>+[2]BS17A!H$1592</f>
        <v>0</v>
      </c>
      <c r="L79" s="863">
        <f>+[2]BS17A!I$1592</f>
        <v>0</v>
      </c>
      <c r="M79" s="755">
        <f>+[2]BS17A!AB$1592</f>
        <v>2</v>
      </c>
      <c r="N79" s="755">
        <f>+[2]BS17A!Q$1592+[2]BS17A!R$1592</f>
        <v>0</v>
      </c>
      <c r="O79" s="755">
        <f>+[2]BS17D!C$1594</f>
        <v>0</v>
      </c>
      <c r="P79" s="755">
        <f>+[2]BS17A!S$1592</f>
        <v>0</v>
      </c>
      <c r="Q79" s="755">
        <f>+[2]BS17A!T$1592</f>
        <v>0</v>
      </c>
      <c r="R79" s="861"/>
      <c r="Y79" s="645">
        <f t="shared" si="12"/>
        <v>0</v>
      </c>
      <c r="Z79" s="514"/>
      <c r="AA79" s="648"/>
    </row>
    <row r="80" spans="1:27" ht="15" customHeight="1" x14ac:dyDescent="0.2">
      <c r="A80" s="575" t="s">
        <v>113</v>
      </c>
      <c r="B80" s="576" t="s">
        <v>114</v>
      </c>
      <c r="C80" s="862">
        <f>+[2]BS17A!C$1597</f>
        <v>47</v>
      </c>
      <c r="D80" s="759">
        <f>+[2]BS17A!D$1597</f>
        <v>25</v>
      </c>
      <c r="E80" s="757">
        <f t="shared" si="11"/>
        <v>26</v>
      </c>
      <c r="F80" s="758">
        <f>+[2]BS17A!D$1597</f>
        <v>25</v>
      </c>
      <c r="G80" s="758">
        <f>+[2]BS17A!F$1597</f>
        <v>1</v>
      </c>
      <c r="H80" s="758">
        <f>+[2]BS17A!G$1597</f>
        <v>0</v>
      </c>
      <c r="I80" s="864">
        <f t="shared" si="13"/>
        <v>23</v>
      </c>
      <c r="J80" s="863">
        <f>+[2]BS17A!E$1597</f>
        <v>22</v>
      </c>
      <c r="K80" s="863">
        <f>+[2]BS17A!H$1597</f>
        <v>1</v>
      </c>
      <c r="L80" s="863">
        <f>+[2]BS17A!I$1597</f>
        <v>0</v>
      </c>
      <c r="M80" s="755">
        <f>+[2]BS17A!AB$1597</f>
        <v>0</v>
      </c>
      <c r="N80" s="755">
        <f>+[2]BS17A!Q$1597+[2]BS17A!R$1597</f>
        <v>0</v>
      </c>
      <c r="O80" s="755">
        <f>+[2]BS17D!C$1599</f>
        <v>0</v>
      </c>
      <c r="P80" s="755">
        <f>+[2]BS17A!S$1597</f>
        <v>0</v>
      </c>
      <c r="Q80" s="755">
        <f>+[2]BS17A!T$1597</f>
        <v>0</v>
      </c>
      <c r="R80" s="861"/>
      <c r="Y80" s="645">
        <f t="shared" si="12"/>
        <v>0</v>
      </c>
      <c r="Z80" s="514"/>
      <c r="AA80" s="648"/>
    </row>
    <row r="81" spans="1:27" ht="15" customHeight="1" x14ac:dyDescent="0.2">
      <c r="A81" s="575" t="s">
        <v>115</v>
      </c>
      <c r="B81" s="576" t="s">
        <v>116</v>
      </c>
      <c r="C81" s="862">
        <f>SUM([2]BS17A!C1632:C1635)</f>
        <v>108</v>
      </c>
      <c r="D81" s="759">
        <f>SUM([2]BS17A!D1632:D1635)</f>
        <v>51</v>
      </c>
      <c r="E81" s="757">
        <f t="shared" si="11"/>
        <v>51</v>
      </c>
      <c r="F81" s="758">
        <f>SUM([2]BS17A!D1632:D1635)</f>
        <v>51</v>
      </c>
      <c r="G81" s="758">
        <f>SUM([2]BS17A!F1632:F1635)</f>
        <v>0</v>
      </c>
      <c r="H81" s="758">
        <f>SUM([2]BS17A!G1632:G1635)</f>
        <v>0</v>
      </c>
      <c r="I81" s="864">
        <f t="shared" si="13"/>
        <v>57</v>
      </c>
      <c r="J81" s="863">
        <f>SUM([2]BS17A!E1632:E1635)</f>
        <v>57</v>
      </c>
      <c r="K81" s="863">
        <f>SUM([2]BS17A!H1632:H1635)</f>
        <v>0</v>
      </c>
      <c r="L81" s="863">
        <f>SUM([2]BS17A!I1632:I1635)</f>
        <v>0</v>
      </c>
      <c r="M81" s="755">
        <f>SUM([2]BS17A!AB1632:AB1635)</f>
        <v>0</v>
      </c>
      <c r="N81" s="755">
        <f>SUM([2]BS17A!Q1632:Q1635)+SUM([2]BS17A!R1632:R1635)</f>
        <v>0</v>
      </c>
      <c r="O81" s="755">
        <f>SUM([2]BS17D!C1634:C1637)</f>
        <v>0</v>
      </c>
      <c r="P81" s="755">
        <f>SUM([2]BS17A!S1632:S1635)</f>
        <v>0</v>
      </c>
      <c r="Q81" s="755">
        <f>SUM([2]BS17A!T1632:T1635)</f>
        <v>0</v>
      </c>
      <c r="R81" s="861"/>
      <c r="Y81" s="645">
        <f t="shared" si="12"/>
        <v>0</v>
      </c>
      <c r="Z81" s="514"/>
      <c r="AA81" s="648"/>
    </row>
    <row r="82" spans="1:27" ht="15" customHeight="1" x14ac:dyDescent="0.2">
      <c r="A82" s="713" t="s">
        <v>117</v>
      </c>
      <c r="B82" s="576" t="s">
        <v>118</v>
      </c>
      <c r="C82" s="862">
        <f>+[2]BS17A!C1639</f>
        <v>54</v>
      </c>
      <c r="D82" s="759">
        <f>+[2]BS17A!D1639</f>
        <v>43</v>
      </c>
      <c r="E82" s="757">
        <f t="shared" si="11"/>
        <v>45</v>
      </c>
      <c r="F82" s="758">
        <f>+[2]BS17A!D1639</f>
        <v>43</v>
      </c>
      <c r="G82" s="758">
        <f>+[2]BS17A!F1639</f>
        <v>2</v>
      </c>
      <c r="H82" s="758">
        <f>+[2]BS17A!G1639</f>
        <v>0</v>
      </c>
      <c r="I82" s="864">
        <f t="shared" si="13"/>
        <v>11</v>
      </c>
      <c r="J82" s="863">
        <f>+[2]BS17A!E1639</f>
        <v>11</v>
      </c>
      <c r="K82" s="863">
        <f>+[2]BS17A!H1639</f>
        <v>0</v>
      </c>
      <c r="L82" s="863">
        <f>+[2]BS17A!I1639</f>
        <v>0</v>
      </c>
      <c r="M82" s="755">
        <f>+[2]BS17A!AB$1639</f>
        <v>6</v>
      </c>
      <c r="N82" s="755">
        <f>+[2]BS17A!Q$1639+[2]BS17A!R$1639</f>
        <v>0</v>
      </c>
      <c r="O82" s="755">
        <f>+[2]BS17D!C$1641</f>
        <v>0</v>
      </c>
      <c r="P82" s="755">
        <f>+[2]BS17A!S$1639</f>
        <v>0</v>
      </c>
      <c r="Q82" s="755">
        <f>+[2]BS17A!T$1639</f>
        <v>0</v>
      </c>
      <c r="R82" s="861"/>
      <c r="Y82" s="645">
        <f t="shared" si="12"/>
        <v>0</v>
      </c>
      <c r="Z82" s="514"/>
      <c r="AA82" s="648"/>
    </row>
    <row r="83" spans="1:27" ht="15" customHeight="1" x14ac:dyDescent="0.2">
      <c r="A83" s="577" t="s">
        <v>119</v>
      </c>
      <c r="B83" s="578" t="s">
        <v>120</v>
      </c>
      <c r="C83" s="865">
        <f>+[2]BS17A!C$1914+[2]BS17A!C$1890-[2]BS17A!C$1935-[2]BS17A!C$1936</f>
        <v>44</v>
      </c>
      <c r="D83" s="798">
        <f>+[2]BS17A!D$1914+[2]BS17A!D$1890-[2]BS17A!D$1935-[2]BS17A!D$1936</f>
        <v>44</v>
      </c>
      <c r="E83" s="796">
        <f t="shared" si="11"/>
        <v>44</v>
      </c>
      <c r="F83" s="797">
        <f>+[2]BS17A!D$1914+[2]BS17A!D$1890-[2]BS17A!D$1935-[2]BS17A!D$1936</f>
        <v>44</v>
      </c>
      <c r="G83" s="797">
        <f>+[2]BS17A!F$1914+[2]BS17A!F$1890-[2]BS17A!F$1935-[2]BS17A!F$1936</f>
        <v>0</v>
      </c>
      <c r="H83" s="797">
        <f>+[2]BS17A!G$1914+[2]BS17A!G$1890-[2]BS17A!G$1935-[2]BS17A!G$1936</f>
        <v>0</v>
      </c>
      <c r="I83" s="866">
        <f t="shared" si="13"/>
        <v>0</v>
      </c>
      <c r="J83" s="867">
        <f>+[2]BS17A!E$1914+[2]BS17A!E$1890-[2]BS17A!E$1935-[2]BS17A!E$1936</f>
        <v>0</v>
      </c>
      <c r="K83" s="867">
        <f>+[2]BS17A!H$1914+[2]BS17A!H$1890-[2]BS17A!H$1935-[2]BS17A!H$1936</f>
        <v>0</v>
      </c>
      <c r="L83" s="867">
        <f>+[2]BS17A!I$1914+[2]BS17A!I$1890-[2]BS17A!I$1935-[2]BS17A!I$1936</f>
        <v>0</v>
      </c>
      <c r="M83" s="794">
        <f>+[2]BS17A!AB$1914+[2]BS17A!AB$1890-[2]BS17A!AB$1935-[2]BS17A!AB$1936</f>
        <v>36</v>
      </c>
      <c r="N83" s="794">
        <f>+[2]BS17A!Q$1914+[2]BS17A!Q$1890-[2]BS17A!Q$1935-[2]BS17A!Q$1936+[2]BS17A!R$1914+[2]BS17A!R$1890-[2]BS17A!R$1935-[2]BS17A!R$1936</f>
        <v>0</v>
      </c>
      <c r="O83" s="794">
        <f>+[2]BS17D!C$1916+[2]BS17D!C$1892-[2]BS17D!C$1939-[2]BS17D!C$1939</f>
        <v>0</v>
      </c>
      <c r="P83" s="794">
        <f>+[2]BS17A!S$1914+[2]BS17A!S$1890-[2]BS17A!S$1935-[2]BS17A!S$1936</f>
        <v>0</v>
      </c>
      <c r="Q83" s="794">
        <f>+[2]BS17A!T$1914+[2]BS17A!T$1890-[2]BS17A!T$1935-[2]BS17A!T$1936</f>
        <v>0</v>
      </c>
      <c r="R83" s="861"/>
      <c r="Y83" s="645">
        <f t="shared" si="12"/>
        <v>0</v>
      </c>
      <c r="Z83" s="514"/>
      <c r="AA83" s="648"/>
    </row>
    <row r="84" spans="1:27" ht="15" customHeight="1" x14ac:dyDescent="0.2">
      <c r="A84" s="577" t="s">
        <v>119</v>
      </c>
      <c r="B84" s="578" t="s">
        <v>121</v>
      </c>
      <c r="C84" s="865">
        <f>+[2]BS17A!C1845</f>
        <v>2</v>
      </c>
      <c r="D84" s="798">
        <f>+[2]BS17A!D$1845</f>
        <v>2</v>
      </c>
      <c r="E84" s="796">
        <f t="shared" si="11"/>
        <v>2</v>
      </c>
      <c r="F84" s="797">
        <f>+[2]BS17A!D$1845</f>
        <v>2</v>
      </c>
      <c r="G84" s="797">
        <f>+[2]BS17A!F$1845</f>
        <v>0</v>
      </c>
      <c r="H84" s="797">
        <f>+[2]BS17A!G$1845</f>
        <v>0</v>
      </c>
      <c r="I84" s="866">
        <f t="shared" si="13"/>
        <v>0</v>
      </c>
      <c r="J84" s="867">
        <f>+[2]BS17A!E$1845</f>
        <v>0</v>
      </c>
      <c r="K84" s="867">
        <f>+[2]BS17A!H$1845</f>
        <v>0</v>
      </c>
      <c r="L84" s="867">
        <f>+[2]BS17A!I$1845</f>
        <v>0</v>
      </c>
      <c r="M84" s="794">
        <f>+[2]BS17A!AB$1845</f>
        <v>0</v>
      </c>
      <c r="N84" s="794">
        <f>+[2]BS17A!Q$1845+[2]BS17A!R$1845</f>
        <v>0</v>
      </c>
      <c r="O84" s="794">
        <f>+[2]BS17D!C1847</f>
        <v>0</v>
      </c>
      <c r="P84" s="794">
        <f>+[2]BS17A!S$1845</f>
        <v>0</v>
      </c>
      <c r="Q84" s="794">
        <f>+[2]BS17A!T$1845</f>
        <v>0</v>
      </c>
      <c r="R84" s="861"/>
      <c r="Y84" s="645">
        <f t="shared" si="12"/>
        <v>0</v>
      </c>
      <c r="Z84" s="514"/>
      <c r="AA84" s="648"/>
    </row>
    <row r="85" spans="1:27" s="513" customFormat="1" ht="15" customHeight="1" x14ac:dyDescent="0.2">
      <c r="A85" s="1067" t="s">
        <v>122</v>
      </c>
      <c r="B85" s="1068"/>
      <c r="C85" s="868">
        <f>SUM(C68:C84)</f>
        <v>882</v>
      </c>
      <c r="D85" s="869">
        <f>SUM(D68:D84)</f>
        <v>723</v>
      </c>
      <c r="E85" s="745">
        <f>SUM(E68:E84)</f>
        <v>749</v>
      </c>
      <c r="F85" s="870">
        <f>SUM(D68:D84)</f>
        <v>723</v>
      </c>
      <c r="G85" s="870">
        <f t="shared" ref="G85:Q85" si="14">SUM(G68:G84)</f>
        <v>26</v>
      </c>
      <c r="H85" s="870">
        <f t="shared" si="14"/>
        <v>0</v>
      </c>
      <c r="I85" s="871">
        <f t="shared" si="14"/>
        <v>165</v>
      </c>
      <c r="J85" s="872">
        <f t="shared" si="14"/>
        <v>159</v>
      </c>
      <c r="K85" s="872">
        <f t="shared" si="14"/>
        <v>6</v>
      </c>
      <c r="L85" s="872">
        <f t="shared" si="14"/>
        <v>0</v>
      </c>
      <c r="M85" s="873">
        <f t="shared" si="14"/>
        <v>385</v>
      </c>
      <c r="N85" s="873">
        <f t="shared" si="14"/>
        <v>0</v>
      </c>
      <c r="O85" s="873">
        <f t="shared" si="14"/>
        <v>0</v>
      </c>
      <c r="P85" s="873">
        <f t="shared" si="14"/>
        <v>0</v>
      </c>
      <c r="Q85" s="873">
        <f t="shared" si="14"/>
        <v>0</v>
      </c>
      <c r="R85" s="861"/>
      <c r="Y85" s="645">
        <f t="shared" si="12"/>
        <v>0</v>
      </c>
      <c r="AA85" s="647"/>
    </row>
    <row r="86" spans="1:27" s="613" customFormat="1" ht="31.5" customHeight="1" x14ac:dyDescent="0.2">
      <c r="A86" s="567" t="s">
        <v>123</v>
      </c>
      <c r="B86" s="636"/>
      <c r="C86" s="750"/>
      <c r="D86" s="856"/>
      <c r="E86" s="750"/>
      <c r="F86" s="856"/>
      <c r="G86" s="856"/>
      <c r="H86" s="856"/>
      <c r="I86" s="750"/>
      <c r="J86" s="856"/>
      <c r="K86" s="856"/>
      <c r="L86" s="856"/>
      <c r="M86" s="856"/>
      <c r="N86" s="856"/>
      <c r="O86" s="856"/>
      <c r="P86" s="856"/>
      <c r="Q86" s="856"/>
      <c r="R86" s="874"/>
      <c r="Y86" s="714"/>
    </row>
    <row r="87" spans="1:27" s="613" customFormat="1" ht="15" customHeight="1" x14ac:dyDescent="0.2">
      <c r="A87" s="612" t="s">
        <v>118</v>
      </c>
      <c r="B87" s="636"/>
      <c r="C87" s="750"/>
      <c r="D87" s="856"/>
      <c r="E87" s="750"/>
      <c r="F87" s="856"/>
      <c r="G87" s="856"/>
      <c r="H87" s="856"/>
      <c r="I87" s="750"/>
      <c r="J87" s="856"/>
      <c r="K87" s="856"/>
      <c r="L87" s="856"/>
      <c r="M87" s="856"/>
      <c r="N87" s="856"/>
      <c r="O87" s="856"/>
      <c r="P87" s="856"/>
      <c r="Q87" s="856"/>
      <c r="R87" s="874"/>
      <c r="Y87" s="714"/>
    </row>
    <row r="88" spans="1:27" ht="12.75" customHeight="1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/>
      <c r="Z88" s="514"/>
      <c r="AA88" s="648"/>
    </row>
    <row r="89" spans="1:27" ht="13.5" customHeight="1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/>
      <c r="Z89" s="514"/>
      <c r="AA89" s="648"/>
    </row>
    <row r="90" spans="1:27" ht="28.5" customHeight="1" x14ac:dyDescent="0.25">
      <c r="A90" s="1134"/>
      <c r="B90" s="1135"/>
      <c r="C90" s="735" t="s">
        <v>14</v>
      </c>
      <c r="D90" s="569" t="s">
        <v>89</v>
      </c>
      <c r="E90" s="570" t="s">
        <v>14</v>
      </c>
      <c r="F90" s="571" t="s">
        <v>90</v>
      </c>
      <c r="G90" s="571" t="s">
        <v>91</v>
      </c>
      <c r="H90" s="572" t="s">
        <v>92</v>
      </c>
      <c r="I90" s="570" t="s">
        <v>14</v>
      </c>
      <c r="J90" s="571" t="s">
        <v>90</v>
      </c>
      <c r="K90" s="571" t="s">
        <v>91</v>
      </c>
      <c r="L90" s="572" t="s">
        <v>92</v>
      </c>
      <c r="M90" s="1081"/>
      <c r="N90" s="1081"/>
      <c r="O90" s="1043"/>
      <c r="P90" s="1077"/>
      <c r="Q90" s="1077"/>
      <c r="R90"/>
      <c r="Z90" s="514"/>
      <c r="AA90" s="648"/>
    </row>
    <row r="91" spans="1:27" ht="15" customHeight="1" x14ac:dyDescent="0.2">
      <c r="A91" s="573" t="s">
        <v>124</v>
      </c>
      <c r="B91" s="574" t="s">
        <v>125</v>
      </c>
      <c r="C91" s="858">
        <f>+[2]BS17A!C1640+[2]BS17A!C1643+[2]BS17A!C1644+[2]BS17A!C1645+[2]BS17A!C1653+[2]BS17A!C1654+[2]BS17A!C1655+[2]BS17A!C1663+[2]BS17A!C1664+[2]BS17A!C1665+[2]BS17A!C1666+[2]BS17A!C1667+[2]BS17A!C1668+[2]BS17A!C1669+[2]BS17A!C1670+[2]BS17A!C1671+[2]BS17A!C1672+[2]BS17A!C1673+[2]BS17A!C1674+[2]BS17A!C1675+[2]BS17A!C1676+[2]BS17A!C1678+[2]BS17A!C1679+[2]BS17A!C1680+[2]BS17A!C1681+[2]BS17A!C1682+[2]BS17A!C1683+[2]BS17A!C1684+[2]BS17A!C1685+[2]BS17A!C1687+[2]BS17A!C1688+[2]BS17A!C1689+[2]BS17A!C1691+[2]BS17A!C1692+[2]BS17A!C1693+[2]BS17A!C1694+[2]BS17A!C1698+[2]BS17A!C1699+[2]BS17A!C1700+[2]BS17A!C1702+[2]BS17A!C1703+[2]BS17A!C1704+[2]BS17A!C1705+[2]BS17A!C1708+[2]BS17A!C1710+[2]BS17A!C1711+[2]BS17A!C1719+[2]BS17A!C1720+[2]BS17A!C1721+[2]BS17A!C1722+[2]BS17A!C1723+[2]BS17A!C1725+[2]BS17A!C1726+[2]BS17A!C1727+[2]BS17A!C1728+[2]BS17A!C1730+[2]BS17A!C1732+[2]BS17A!C1733+[2]BS17A!C1736+[2]BS17A!C1737+[2]BS17A!C1738+[2]BS17A!C1740+[2]BS17A!C1741+[2]BS17A!C1742+[2]BS17A!C1743+[2]BS17A!C1744+[2]BS17A!C1745+[2]BS17A!C1746+[2]BS17A!C1747+[2]BS17A!C1748+[2]BS17A!C1753+[2]BS17A!C1754+[2]BS17A!C1755+[2]BS17A!C1761+[2]BS17A!C1762+[2]BS17A!C1766+[2]BS17A!C1767+[2]BS17A!C1768+[2]BS17A!C1769+[2]BS17A!C1770+[2]BS17A!C1771+[2]BS17A!C1772+[2]BS17A!C1773+[2]BS17A!C1774+[2]BS17A!C1775+[2]BS17A!C1776+[2]BS17A!C1784+[2]BS17A!C1793+[2]BS17A!C1796+[2]BS17A!C1797+[2]BS17A!C1799+[2]BS17A!C1804+[2]BS17A!C1806+[2]BS17A!C1807+[2]BS17A!C1808+[2]BS17A!C1809+[2]BS17A!C1815+[2]BS17A!C1817+[2]BS17A!C1818+[2]BS17A!C1820+[2]BS17A!C1821+[2]BS17A!C1823+[2]BS17A!C1824+[2]BS17A!C1825+[2]BS17A!C1827+[2]BS17A!C1833+[2]BS17A!C1837+[2]BS17A!C1843</f>
        <v>40</v>
      </c>
      <c r="D91" s="792">
        <f>+[2]BS17A!D1640+[2]BS17A!D1643+[2]BS17A!D1644+[2]BS17A!D1645+[2]BS17A!D1653+[2]BS17A!D1654+[2]BS17A!D1655+[2]BS17A!D1663+[2]BS17A!D1664+[2]BS17A!D1665+[2]BS17A!D1666+[2]BS17A!D1667+[2]BS17A!D1668+[2]BS17A!D1669+[2]BS17A!D1670+[2]BS17A!D1671+[2]BS17A!D1672+[2]BS17A!D1673+[2]BS17A!D1674+[2]BS17A!D1675+[2]BS17A!D1676+[2]BS17A!D1678+[2]BS17A!D1679+[2]BS17A!D1680+[2]BS17A!D1681+[2]BS17A!D1682+[2]BS17A!D1683+[2]BS17A!D1684+[2]BS17A!D1685+[2]BS17A!D1687+[2]BS17A!D1688+[2]BS17A!D1689+[2]BS17A!D1691+[2]BS17A!D1692+[2]BS17A!D1693+[2]BS17A!D1694+[2]BS17A!D1698+[2]BS17A!D1699+[2]BS17A!D1700+[2]BS17A!D1702+[2]BS17A!D1703+[2]BS17A!D1704+[2]BS17A!D1705+[2]BS17A!D1708+[2]BS17A!D1710+[2]BS17A!D1711+[2]BS17A!D1719+[2]BS17A!D1720+[2]BS17A!D1721+[2]BS17A!D1722+[2]BS17A!D1723+[2]BS17A!D1725+[2]BS17A!D1726+[2]BS17A!D1727+[2]BS17A!D1728+[2]BS17A!D1730+[2]BS17A!D1732+[2]BS17A!D1733+[2]BS17A!D1736+[2]BS17A!D1737+[2]BS17A!D1738+[2]BS17A!D1740+[2]BS17A!D1741+[2]BS17A!D1742+[2]BS17A!D1743+[2]BS17A!D1744+[2]BS17A!D1745+[2]BS17A!D1746+[2]BS17A!D1747+[2]BS17A!D1748+[2]BS17A!D1753+[2]BS17A!D1754+[2]BS17A!D1755+[2]BS17A!D1761+[2]BS17A!D1762+[2]BS17A!D1766+[2]BS17A!D1767+[2]BS17A!D1768+[2]BS17A!D1769+[2]BS17A!D1770+[2]BS17A!D1771+[2]BS17A!D1772+[2]BS17A!D1773+[2]BS17A!D1774+[2]BS17A!D1775+[2]BS17A!D1776+[2]BS17A!D1784+[2]BS17A!D1793+[2]BS17A!D1796+[2]BS17A!D1797+[2]BS17A!D1799+[2]BS17A!D1804+[2]BS17A!D1806+[2]BS17A!D1807+[2]BS17A!D1808+[2]BS17A!D1809+[2]BS17A!D1815+[2]BS17A!D1817+[2]BS17A!D1818+[2]BS17A!D1820+[2]BS17A!D1821+[2]BS17A!D1823+[2]BS17A!D1824+[2]BS17A!D1825+[2]BS17A!D1827+[2]BS17A!D1833+[2]BS17A!D1837+[2]BS17A!D1843</f>
        <v>33</v>
      </c>
      <c r="E91" s="790">
        <f>SUM(F91:H91)</f>
        <v>35</v>
      </c>
      <c r="F91" s="791">
        <f>+[2]BS17A!D1640+[2]BS17A!D1643+[2]BS17A!D1644+[2]BS17A!D1645+[2]BS17A!D1653+[2]BS17A!D1654+[2]BS17A!D1655+[2]BS17A!D1663+[2]BS17A!D1664+[2]BS17A!D1665+[2]BS17A!D1666+[2]BS17A!D1667+[2]BS17A!D1668+[2]BS17A!D1669+[2]BS17A!D1670+[2]BS17A!D1671+[2]BS17A!D1672+[2]BS17A!D1673+[2]BS17A!D1674+[2]BS17A!D1675+[2]BS17A!D1676+[2]BS17A!D1678+[2]BS17A!D1679+[2]BS17A!D1680+[2]BS17A!D1681+[2]BS17A!D1682+[2]BS17A!D1683+[2]BS17A!D1684+[2]BS17A!D1685+[2]BS17A!D1687+[2]BS17A!D1688+[2]BS17A!D1689+[2]BS17A!D1691+[2]BS17A!D1692+[2]BS17A!D1693+[2]BS17A!D1694+[2]BS17A!D1698+[2]BS17A!D1699+[2]BS17A!D1700+[2]BS17A!D1702+[2]BS17A!D1703+[2]BS17A!D1704+[2]BS17A!D1705+[2]BS17A!D1708+[2]BS17A!D1710+[2]BS17A!D1711+[2]BS17A!D1719+[2]BS17A!D1720+[2]BS17A!D1721+[2]BS17A!D1722+[2]BS17A!D1723+[2]BS17A!D1725+[2]BS17A!D1726+[2]BS17A!D1727+[2]BS17A!D1728+[2]BS17A!D1730+[2]BS17A!D1732+[2]BS17A!D1733+[2]BS17A!D1736+[2]BS17A!D1737+[2]BS17A!D1738+[2]BS17A!D1740+[2]BS17A!D1741+[2]BS17A!D1742+[2]BS17A!D1743+[2]BS17A!D1744+[2]BS17A!D1745+[2]BS17A!D1746+[2]BS17A!D1747+[2]BS17A!D1748+[2]BS17A!D1753+[2]BS17A!D1754+[2]BS17A!D1755+[2]BS17A!D1761+[2]BS17A!D1762+[2]BS17A!D1766+[2]BS17A!D1767+[2]BS17A!D1768+[2]BS17A!D1769+[2]BS17A!D1770+[2]BS17A!D1771+[2]BS17A!D1772+[2]BS17A!D1773+[2]BS17A!D1774+[2]BS17A!D1775+[2]BS17A!D1776+[2]BS17A!D1784+[2]BS17A!D1793+[2]BS17A!D1796+[2]BS17A!D1797+[2]BS17A!D1799+[2]BS17A!D1804+[2]BS17A!D1806+[2]BS17A!D1807+[2]BS17A!D1808+[2]BS17A!D1809+[2]BS17A!D1815+[2]BS17A!D1817+[2]BS17A!D1818+[2]BS17A!D1820+[2]BS17A!D1821+[2]BS17A!D1823+[2]BS17A!D1824+[2]BS17A!D1825+[2]BS17A!D1827+[2]BS17A!D1833+[2]BS17A!D1837+[2]BS17A!D1843</f>
        <v>33</v>
      </c>
      <c r="G91" s="791">
        <f>+[2]BS17A!F1640+[2]BS17A!F1643+[2]BS17A!F1644+[2]BS17A!F1645+[2]BS17A!F1653+[2]BS17A!F1654+[2]BS17A!F1655+[2]BS17A!F1663+[2]BS17A!F1664+[2]BS17A!F1665+[2]BS17A!F1666+[2]BS17A!F1667+[2]BS17A!F1668+[2]BS17A!F1669+[2]BS17A!F1670+[2]BS17A!F1671+[2]BS17A!F1672+[2]BS17A!F1673+[2]BS17A!F1674+[2]BS17A!F1675+[2]BS17A!F1676+[2]BS17A!F1678+[2]BS17A!F1679+[2]BS17A!F1680+[2]BS17A!F1681+[2]BS17A!F1682+[2]BS17A!F1683+[2]BS17A!F1684+[2]BS17A!F1685+[2]BS17A!F1687+[2]BS17A!F1688+[2]BS17A!F1689+[2]BS17A!F1691+[2]BS17A!F1692+[2]BS17A!F1693+[2]BS17A!F1694+[2]BS17A!F1698+[2]BS17A!F1699+[2]BS17A!F1700+[2]BS17A!F1702+[2]BS17A!F1703+[2]BS17A!F1704+[2]BS17A!F1705+[2]BS17A!F1708+[2]BS17A!F1710+[2]BS17A!F1711+[2]BS17A!F1719+[2]BS17A!F1720+[2]BS17A!F1721+[2]BS17A!F1722+[2]BS17A!F1723+[2]BS17A!F1725+[2]BS17A!F1726+[2]BS17A!F1727+[2]BS17A!F1728+[2]BS17A!F1730+[2]BS17A!F1732+[2]BS17A!F1733+[2]BS17A!F1736+[2]BS17A!F1737+[2]BS17A!F1738+[2]BS17A!F1740+[2]BS17A!F1741+[2]BS17A!F1742+[2]BS17A!F1743+[2]BS17A!F1744+[2]BS17A!F1745+[2]BS17A!F1746+[2]BS17A!F1747+[2]BS17A!F1748+[2]BS17A!F1753+[2]BS17A!F1754+[2]BS17A!F1755+[2]BS17A!F1761+[2]BS17A!F1762+[2]BS17A!F1766+[2]BS17A!F1767+[2]BS17A!F1768+[2]BS17A!F1769+[2]BS17A!F1770+[2]BS17A!F1771+[2]BS17A!F1772+[2]BS17A!F1773+[2]BS17A!F1774+[2]BS17A!F1775+[2]BS17A!F1776+[2]BS17A!F1784+[2]BS17A!F1793+[2]BS17A!F1796+[2]BS17A!F1797+[2]BS17A!F1799+[2]BS17A!F1804+[2]BS17A!F1806+[2]BS17A!F1807+[2]BS17A!F1808+[2]BS17A!F1809+[2]BS17A!F1815+[2]BS17A!F1817+[2]BS17A!F1818+[2]BS17A!F1820+[2]BS17A!F1821+[2]BS17A!F1823+[2]BS17A!F1824+[2]BS17A!F1825+[2]BS17A!F1827+[2]BS17A!F1833+[2]BS17A!F1837+[2]BS17A!F1843</f>
        <v>2</v>
      </c>
      <c r="H91" s="791">
        <f>+[2]BS17A!G1640+[2]BS17A!G1643+[2]BS17A!G1644+[2]BS17A!G1645+[2]BS17A!G1653+[2]BS17A!G1654+[2]BS17A!G1655+[2]BS17A!G1663+[2]BS17A!G1664+[2]BS17A!G1665+[2]BS17A!G1666+[2]BS17A!G1667+[2]BS17A!G1668+[2]BS17A!G1669+[2]BS17A!G1670+[2]BS17A!G1671+[2]BS17A!G1672+[2]BS17A!G1673+[2]BS17A!G1674+[2]BS17A!G1675+[2]BS17A!G1676+[2]BS17A!G1678+[2]BS17A!G1679+[2]BS17A!G1680+[2]BS17A!G1681+[2]BS17A!G1682+[2]BS17A!G1683+[2]BS17A!G1684+[2]BS17A!G1685+[2]BS17A!G1687+[2]BS17A!G1688+[2]BS17A!G1689+[2]BS17A!G1691+[2]BS17A!G1692+[2]BS17A!G1693+[2]BS17A!G1694+[2]BS17A!G1698+[2]BS17A!G1699+[2]BS17A!G1700+[2]BS17A!G1702+[2]BS17A!G1703+[2]BS17A!G1704+[2]BS17A!G1705+[2]BS17A!G1708+[2]BS17A!G1710+[2]BS17A!G1711+[2]BS17A!G1719+[2]BS17A!G1720+[2]BS17A!G1721+[2]BS17A!G1722+[2]BS17A!G1723+[2]BS17A!G1725+[2]BS17A!G1726+[2]BS17A!G1727+[2]BS17A!G1728+[2]BS17A!G1730+[2]BS17A!G1732+[2]BS17A!G1733+[2]BS17A!G1736+[2]BS17A!G1737+[2]BS17A!G1738+[2]BS17A!G1740+[2]BS17A!G1741+[2]BS17A!G1742+[2]BS17A!G1743+[2]BS17A!G1744+[2]BS17A!G1745+[2]BS17A!G1746+[2]BS17A!G1747+[2]BS17A!G1748+[2]BS17A!G1753+[2]BS17A!G1754+[2]BS17A!G1755+[2]BS17A!G1761+[2]BS17A!G1762+[2]BS17A!G1766+[2]BS17A!G1767+[2]BS17A!G1768+[2]BS17A!G1769+[2]BS17A!G1770+[2]BS17A!G1771+[2]BS17A!G1772+[2]BS17A!G1773+[2]BS17A!G1774+[2]BS17A!G1775+[2]BS17A!G1776+[2]BS17A!G1784+[2]BS17A!G1793+[2]BS17A!G1796+[2]BS17A!G1797+[2]BS17A!G1799+[2]BS17A!G1804+[2]BS17A!G1806+[2]BS17A!G1807+[2]BS17A!G1808+[2]BS17A!G1809+[2]BS17A!G1815+[2]BS17A!G1817+[2]BS17A!G1818+[2]BS17A!G1820+[2]BS17A!G1821+[2]BS17A!G1823+[2]BS17A!G1824+[2]BS17A!G1825+[2]BS17A!G1827+[2]BS17A!G1833+[2]BS17A!G1837+[2]BS17A!G1843</f>
        <v>0</v>
      </c>
      <c r="I91" s="859">
        <f>SUM(J91:L91)</f>
        <v>7</v>
      </c>
      <c r="J91" s="860">
        <f>+[2]BS17A!E1640+[2]BS17A!E1643+[2]BS17A!E1644+[2]BS17A!E1645+[2]BS17A!E1653+[2]BS17A!E1654+[2]BS17A!E1655+[2]BS17A!E1663+[2]BS17A!E1664+[2]BS17A!E1665+[2]BS17A!E1666+[2]BS17A!E1667+[2]BS17A!E1668+[2]BS17A!E1669+[2]BS17A!E1670+[2]BS17A!E1671+[2]BS17A!E1672+[2]BS17A!E1673+[2]BS17A!E1674+[2]BS17A!E1675+[2]BS17A!E1676+[2]BS17A!E1678+[2]BS17A!E1679+[2]BS17A!E1680+[2]BS17A!E1681+[2]BS17A!E1682+[2]BS17A!E1683+[2]BS17A!E1684+[2]BS17A!E1685+[2]BS17A!E1687+[2]BS17A!E1688+[2]BS17A!E1689+[2]BS17A!E1691+[2]BS17A!E1692+[2]BS17A!E1693+[2]BS17A!E1694+[2]BS17A!E1698+[2]BS17A!E1699+[2]BS17A!E1700+[2]BS17A!E1702+[2]BS17A!E1703+[2]BS17A!E1704+[2]BS17A!E1705+[2]BS17A!E1708+[2]BS17A!E1710+[2]BS17A!E1711+[2]BS17A!E1719+[2]BS17A!E1720+[2]BS17A!E1721+[2]BS17A!E1722+[2]BS17A!E1723+[2]BS17A!E1725+[2]BS17A!E1726+[2]BS17A!E1727+[2]BS17A!E1728+[2]BS17A!E1730+[2]BS17A!E1732+[2]BS17A!E1733+[2]BS17A!E1736+[2]BS17A!E1737+[2]BS17A!E1738+[2]BS17A!E1740+[2]BS17A!E1741+[2]BS17A!E1742+[2]BS17A!E1743+[2]BS17A!E1744+[2]BS17A!E1745+[2]BS17A!E1746+[2]BS17A!E1747+[2]BS17A!E1748+[2]BS17A!E1753+[2]BS17A!E1754+[2]BS17A!E1755+[2]BS17A!E1761+[2]BS17A!E1762+[2]BS17A!E1766+[2]BS17A!E1767+[2]BS17A!E1768+[2]BS17A!E1769+[2]BS17A!E1770+[2]BS17A!E1771+[2]BS17A!E1772+[2]BS17A!E1773+[2]BS17A!E1774+[2]BS17A!E1775+[2]BS17A!E1776+[2]BS17A!E1784+[2]BS17A!E1793+[2]BS17A!E1796+[2]BS17A!E1797+[2]BS17A!E1799+[2]BS17A!E1804+[2]BS17A!E1806+[2]BS17A!E1807+[2]BS17A!E1808+[2]BS17A!E1809+[2]BS17A!E1815+[2]BS17A!E1817+[2]BS17A!E1818+[2]BS17A!E1820+[2]BS17A!E1821+[2]BS17A!E1823+[2]BS17A!E1824+[2]BS17A!E1825+[2]BS17A!E1827+[2]BS17A!E1833+[2]BS17A!E1837+[2]BS17A!E1843</f>
        <v>7</v>
      </c>
      <c r="K91" s="860">
        <f>+[2]BS17A!H1640+[2]BS17A!H1643+[2]BS17A!H1644+[2]BS17A!H1645+[2]BS17A!H1653+[2]BS17A!H1654+[2]BS17A!H1655+[2]BS17A!H1663+[2]BS17A!H1664+[2]BS17A!H1665+[2]BS17A!H1666+[2]BS17A!H1667+[2]BS17A!H1668+[2]BS17A!H1669+[2]BS17A!H1670+[2]BS17A!H1671+[2]BS17A!H1672+[2]BS17A!H1673+[2]BS17A!H1674+[2]BS17A!H1675+[2]BS17A!H1676+[2]BS17A!H1678+[2]BS17A!H1679+[2]BS17A!H1680+[2]BS17A!H1681+[2]BS17A!H1682+[2]BS17A!H1683+[2]BS17A!H1684+[2]BS17A!H1685+[2]BS17A!H1687+[2]BS17A!H1688+[2]BS17A!H1689+[2]BS17A!H1691+[2]BS17A!H1692+[2]BS17A!H1693+[2]BS17A!H1694+[2]BS17A!H1698+[2]BS17A!H1699+[2]BS17A!H1700+[2]BS17A!H1702+[2]BS17A!H1703+[2]BS17A!H1704+[2]BS17A!H1705+[2]BS17A!H1708+[2]BS17A!H1710+[2]BS17A!H1711+[2]BS17A!H1719+[2]BS17A!H1720+[2]BS17A!H1721+[2]BS17A!H1722+[2]BS17A!H1723+[2]BS17A!H1725+[2]BS17A!H1726+[2]BS17A!H1727+[2]BS17A!H1728+[2]BS17A!H1730+[2]BS17A!H1732+[2]BS17A!H1733+[2]BS17A!H1736+[2]BS17A!H1737+[2]BS17A!H1738+[2]BS17A!H1740+[2]BS17A!H1741+[2]BS17A!H1742+[2]BS17A!H1743+[2]BS17A!H1744+[2]BS17A!H1745+[2]BS17A!H1746+[2]BS17A!H1747+[2]BS17A!H1748+[2]BS17A!H1753+[2]BS17A!H1754+[2]BS17A!H1755+[2]BS17A!H1761+[2]BS17A!H1762+[2]BS17A!H1766+[2]BS17A!H1767+[2]BS17A!H1768+[2]BS17A!H1769+[2]BS17A!H1770+[2]BS17A!H1771+[2]BS17A!H1772+[2]BS17A!H1773+[2]BS17A!H1774+[2]BS17A!H1775+[2]BS17A!H1776+[2]BS17A!H1784+[2]BS17A!H1793+[2]BS17A!H1796+[2]BS17A!H1797+[2]BS17A!H1799+[2]BS17A!H1804+[2]BS17A!H1806+[2]BS17A!H1807+[2]BS17A!H1808+[2]BS17A!H1809+[2]BS17A!H1815+[2]BS17A!H1817+[2]BS17A!H1818+[2]BS17A!H1820+[2]BS17A!H1821+[2]BS17A!H1823+[2]BS17A!H1824+[2]BS17A!H1825+[2]BS17A!H1827+[2]BS17A!H1833+[2]BS17A!H1837+[2]BS17A!H1843</f>
        <v>0</v>
      </c>
      <c r="L91" s="860">
        <f>+[2]BS17A!I1640+[2]BS17A!I1643+[2]BS17A!I1644+[2]BS17A!I1645+[2]BS17A!I1653+[2]BS17A!I1654+[2]BS17A!I1655+[2]BS17A!I1663+[2]BS17A!I1664+[2]BS17A!I1665+[2]BS17A!I1666+[2]BS17A!I1667+[2]BS17A!I1668+[2]BS17A!I1669+[2]BS17A!I1670+[2]BS17A!I1671+[2]BS17A!I1672+[2]BS17A!I1673+[2]BS17A!I1674+[2]BS17A!I1675+[2]BS17A!I1676+[2]BS17A!I1678+[2]BS17A!I1679+[2]BS17A!I1680+[2]BS17A!I1681+[2]BS17A!I1682+[2]BS17A!I1683+[2]BS17A!I1684+[2]BS17A!I1685+[2]BS17A!I1687+[2]BS17A!I1688+[2]BS17A!I1689+[2]BS17A!I1691+[2]BS17A!I1692+[2]BS17A!I1693+[2]BS17A!I1694+[2]BS17A!I1698+[2]BS17A!I1699+[2]BS17A!I1700+[2]BS17A!I1702+[2]BS17A!I1703+[2]BS17A!I1704+[2]BS17A!I1705+[2]BS17A!I1708+[2]BS17A!I1710+[2]BS17A!I1711+[2]BS17A!I1719+[2]BS17A!I1720+[2]BS17A!I1721+[2]BS17A!I1722+[2]BS17A!I1723+[2]BS17A!I1725+[2]BS17A!I1726+[2]BS17A!I1727+[2]BS17A!I1728+[2]BS17A!I1730+[2]BS17A!I1732+[2]BS17A!I1733+[2]BS17A!I1736+[2]BS17A!I1737+[2]BS17A!I1738+[2]BS17A!I1740+[2]BS17A!I1741+[2]BS17A!I1742+[2]BS17A!I1743+[2]BS17A!I1744+[2]BS17A!I1745+[2]BS17A!I1746+[2]BS17A!I1747+[2]BS17A!I1748+[2]BS17A!I1753+[2]BS17A!I1754+[2]BS17A!I1755+[2]BS17A!I1761+[2]BS17A!I1762+[2]BS17A!I1766+[2]BS17A!I1767+[2]BS17A!I1768+[2]BS17A!I1769+[2]BS17A!I1770+[2]BS17A!I1771+[2]BS17A!I1772+[2]BS17A!I1773+[2]BS17A!I1774+[2]BS17A!I1775+[2]BS17A!I1776+[2]BS17A!I1784+[2]BS17A!I1793+[2]BS17A!I1796+[2]BS17A!I1797+[2]BS17A!I1799+[2]BS17A!I1804+[2]BS17A!I1806+[2]BS17A!I1807+[2]BS17A!I1808+[2]BS17A!I1809+[2]BS17A!I1815+[2]BS17A!I1817+[2]BS17A!I1818+[2]BS17A!I1820+[2]BS17A!I1821+[2]BS17A!I1823+[2]BS17A!I1824+[2]BS17A!I1825+[2]BS17A!I1827+[2]BS17A!I1833+[2]BS17A!I1837+[2]BS17A!I1843</f>
        <v>0</v>
      </c>
      <c r="M91" s="788">
        <f>+[2]BS17A!AB1640+[2]BS17A!AB1643+[2]BS17A!AB1644+[2]BS17A!AB1645+[2]BS17A!AB1653+[2]BS17A!AB1654+[2]BS17A!AB1655+[2]BS17A!AB1663+[2]BS17A!AB1664+[2]BS17A!AB1665+[2]BS17A!AB1666+[2]BS17A!AB1667+[2]BS17A!AB1668+[2]BS17A!AB1669+[2]BS17A!AB1670+[2]BS17A!AB1671+[2]BS17A!AB1672+[2]BS17A!AB1673+[2]BS17A!AB1674+[2]BS17A!AB1675+[2]BS17A!AB1676+[2]BS17A!AB1678+[2]BS17A!AB1679+[2]BS17A!AB1680+[2]BS17A!AB1681+[2]BS17A!AB1682+[2]BS17A!AB1683+[2]BS17A!AB1684+[2]BS17A!AB1685+[2]BS17A!AB1687+[2]BS17A!AB1688+[2]BS17A!AB1689+[2]BS17A!AB1691+[2]BS17A!AB1692+[2]BS17A!AB1693+[2]BS17A!AB1694+[2]BS17A!AB1698+[2]BS17A!AB1699+[2]BS17A!AB1700+[2]BS17A!AB1702+[2]BS17A!AB1703+[2]BS17A!AB1704+[2]BS17A!AB1705+[2]BS17A!AB1708+[2]BS17A!AB1710+[2]BS17A!AB1711+[2]BS17A!AB1719+[2]BS17A!AB1720+[2]BS17A!AB1721+[2]BS17A!AB1722+[2]BS17A!AB1723+[2]BS17A!AB1725+[2]BS17A!AB1726+[2]BS17A!AB1727+[2]BS17A!AB1728+[2]BS17A!AB1730+[2]BS17A!AB1732+[2]BS17A!AB1733+[2]BS17A!AB1736+[2]BS17A!AB1737+[2]BS17A!AB1738+[2]BS17A!AB1740+[2]BS17A!AB1741+[2]BS17A!AB1742+[2]BS17A!AB1743+[2]BS17A!AB1744+[2]BS17A!AB1745+[2]BS17A!AB1746+[2]BS17A!AB1747+[2]BS17A!AB1748+[2]BS17A!AB1753+[2]BS17A!AB1754+[2]BS17A!AB1755+[2]BS17A!AB1761+[2]BS17A!AB1762+[2]BS17A!AB1766+[2]BS17A!AB1767+[2]BS17A!AB1768+[2]BS17A!AB1769+[2]BS17A!AB1770+[2]BS17A!AB1771+[2]BS17A!AB1772+[2]BS17A!AB1773+[2]BS17A!AB1774+[2]BS17A!AB1775+[2]BS17A!AB1776+[2]BS17A!AB1784+[2]BS17A!AB1793+[2]BS17A!AB1796+[2]BS17A!AB1797+[2]BS17A!AB1799+[2]BS17A!AB1804+[2]BS17A!AB1806+[2]BS17A!AB1807+[2]BS17A!AB1808+[2]BS17A!AB1809+[2]BS17A!AB1815+[2]BS17A!AB1817+[2]BS17A!AB1818+[2]BS17A!AB1820+[2]BS17A!AB1821+[2]BS17A!AB1823+[2]BS17A!AB1824+[2]BS17A!AB1825+[2]BS17A!AB1827+[2]BS17A!AB1833+[2]BS17A!AB1837+[2]BS17A!AB1843</f>
        <v>6</v>
      </c>
      <c r="N91" s="788">
        <f>+[2]BS17A!Q1640+[2]BS17A!Q1643+[2]BS17A!Q1644+[2]BS17A!Q1645+[2]BS17A!Q1653+[2]BS17A!Q1654+[2]BS17A!Q1655+[2]BS17A!Q1663+[2]BS17A!Q1664+[2]BS17A!Q1665+[2]BS17A!Q1666+[2]BS17A!Q1667+[2]BS17A!Q1668+[2]BS17A!Q1669+[2]BS17A!Q1670+[2]BS17A!Q1671+[2]BS17A!Q1672+[2]BS17A!Q1673+[2]BS17A!Q1674+[2]BS17A!Q1675+[2]BS17A!Q1676+[2]BS17A!Q1678+[2]BS17A!Q1679+[2]BS17A!Q1680+[2]BS17A!Q1681+[2]BS17A!Q1682+[2]BS17A!Q1683+[2]BS17A!Q1684+[2]BS17A!Q1685+[2]BS17A!Q1687+[2]BS17A!Q1688+[2]BS17A!Q1689+[2]BS17A!Q1691+[2]BS17A!Q1692+[2]BS17A!Q1693+[2]BS17A!Q1694+[2]BS17A!Q1698+[2]BS17A!Q1699+[2]BS17A!Q1700+[2]BS17A!Q1702+[2]BS17A!Q1703+[2]BS17A!Q1704+[2]BS17A!Q1705+[2]BS17A!Q1708+[2]BS17A!Q1710+[2]BS17A!Q1711+[2]BS17A!Q1719+[2]BS17A!Q1720+[2]BS17A!Q1721+[2]BS17A!Q1722+[2]BS17A!Q1723+[2]BS17A!Q1725+[2]BS17A!Q1726+[2]BS17A!Q1727+[2]BS17A!Q1728+[2]BS17A!Q1730+[2]BS17A!Q1732+[2]BS17A!Q1733+[2]BS17A!Q1736+[2]BS17A!Q1737+[2]BS17A!Q1738+[2]BS17A!Q1740+[2]BS17A!Q1741+[2]BS17A!Q1742+[2]BS17A!Q1743+[2]BS17A!Q1744+[2]BS17A!Q1745+[2]BS17A!Q1746+[2]BS17A!Q1747+[2]BS17A!Q1748+[2]BS17A!Q1753+[2]BS17A!Q1754+[2]BS17A!Q1755+[2]BS17A!Q1761+[2]BS17A!Q1762+[2]BS17A!Q1766+[2]BS17A!Q1767+[2]BS17A!Q1768+[2]BS17A!Q1769+[2]BS17A!Q1770+[2]BS17A!Q1771+[2]BS17A!Q1772+[2]BS17A!Q1773+[2]BS17A!Q1774+[2]BS17A!Q1775+[2]BS17A!Q1776+[2]BS17A!Q1784+[2]BS17A!Q1793+[2]BS17A!Q1796+[2]BS17A!Q1797+[2]BS17A!Q1799+[2]BS17A!Q1804+[2]BS17A!Q1806+[2]BS17A!Q1807+[2]BS17A!Q1808+[2]BS17A!Q1809+[2]BS17A!Q1815+[2]BS17A!Q1817+[2]BS17A!Q1818+[2]BS17A!Q1820+[2]BS17A!Q1821+[2]BS17A!Q1823+[2]BS17A!Q1824+[2]BS17A!Q1825+[2]BS17A!Q1827+[2]BS17A!Q1833+[2]BS17A!Q1837+[2]BS17A!Q1843+[2]BS17A!R1640+[2]BS17A!R1643+[2]BS17A!R1644+[2]BS17A!R1645+[2]BS17A!R1653+[2]BS17A!R1654+[2]BS17A!R1655+[2]BS17A!R1663+[2]BS17A!R1664+[2]BS17A!R1665+[2]BS17A!R1666+[2]BS17A!R1667+[2]BS17A!R1668+[2]BS17A!R1669+[2]BS17A!R1670+[2]BS17A!R1671+[2]BS17A!R1672+[2]BS17A!R1673+[2]BS17A!R1674+[2]BS17A!R1675+[2]BS17A!R1676+[2]BS17A!R1678+[2]BS17A!R1679+[2]BS17A!R1680+[2]BS17A!R1681+[2]BS17A!R1682+[2]BS17A!R1683+[2]BS17A!R1684+[2]BS17A!R1685+[2]BS17A!R1687+[2]BS17A!R1688+[2]BS17A!R1689+[2]BS17A!R1691+[2]BS17A!R1692+[2]BS17A!R1693+[2]BS17A!R1694+[2]BS17A!R1698+[2]BS17A!R1699+[2]BS17A!R1700+[2]BS17A!R1702+[2]BS17A!R1703+[2]BS17A!R1704+[2]BS17A!R1705+[2]BS17A!R1708+[2]BS17A!R1710+[2]BS17A!R1711+[2]BS17A!R1719+[2]BS17A!R1720+[2]BS17A!R1721+[2]BS17A!R1722+[2]BS17A!R1723+[2]BS17A!R1725+[2]BS17A!R1726+[2]BS17A!R1727+[2]BS17A!R1728+[2]BS17A!R1730+[2]BS17A!R1732+[2]BS17A!R1733+[2]BS17A!R1736+[2]BS17A!R1737+[2]BS17A!R1738+[2]BS17A!R1740+[2]BS17A!R1741+[2]BS17A!R1742+[2]BS17A!R1743+[2]BS17A!R1744+[2]BS17A!R1745+[2]BS17A!R1746+[2]BS17A!R1747+[2]BS17A!R1748+[2]BS17A!R1753+[2]BS17A!R1754+[2]BS17A!R1755+[2]BS17A!R1761+[2]BS17A!R1762+[2]BS17A!R1766+[2]BS17A!R1767+[2]BS17A!R1768+[2]BS17A!R1769+[2]BS17A!R1770+[2]BS17A!R1771+[2]BS17A!R1772+[2]BS17A!R1773+[2]BS17A!R1774+[2]BS17A!R1775+[2]BS17A!R1776+[2]BS17A!R1784+[2]BS17A!R1793+[2]BS17A!R1796+[2]BS17A!R1797+[2]BS17A!R1799+[2]BS17A!R1804+[2]BS17A!R1806+[2]BS17A!R1807+[2]BS17A!R1808+[2]BS17A!R1809+[2]BS17A!R1815+[2]BS17A!R1817+[2]BS17A!R1818+[2]BS17A!R1820+[2]BS17A!R1821+[2]BS17A!R1823+[2]BS17A!R1824+[2]BS17A!R1825+[2]BS17A!R1827+[2]BS17A!R1833+[2]BS17A!R1837+[2]BS17A!R1843</f>
        <v>0</v>
      </c>
      <c r="O91" s="788">
        <f>+[2]BS17D!C1640+[2]BS17D!C1643+[2]BS17D!C1644+[2]BS17D!C1645+[2]BS17D!C1653+[2]BS17D!C1654+[2]BS17D!C1655+[2]BS17D!C1663+[2]BS17D!C1664+[2]BS17D!C1665+[2]BS17D!C1666+[2]BS17D!C1667+[2]BS17D!C1668+[2]BS17D!C1669+[2]BS17D!C1670+[2]BS17D!C1671+[2]BS17D!C1672+[2]BS17D!C1673+[2]BS17D!C1674+[2]BS17D!C1675+[2]BS17D!C1676+[2]BS17D!C1678+[2]BS17D!C1679+[2]BS17D!C1680+[2]BS17D!C1681+[2]BS17D!C1682+[2]BS17D!C1683+[2]BS17D!C1684+[2]BS17D!C1685+[2]BS17D!C1687+[2]BS17D!C1688+[2]BS17D!C1689+[2]BS17D!C1691+[2]BS17D!C1692+[2]BS17D!C1693+[2]BS17D!C1694+[2]BS17D!C1698+[2]BS17D!C1699+[2]BS17D!C1700+[2]BS17D!C1702+[2]BS17D!C1703+[2]BS17D!C1704+[2]BS17D!C1705+[2]BS17D!C1708+[2]BS17D!C1710+[2]BS17D!C1711+[2]BS17D!C1719+[2]BS17D!C1720+[2]BS17D!C1721+[2]BS17D!C1722+[2]BS17D!C1723+[2]BS17D!C1725+[2]BS17D!C1726+[2]BS17D!C1727+[2]BS17D!C1728+[2]BS17D!C1730+[2]BS17D!C1732+[2]BS17D!C1733+[2]BS17D!C1736+[2]BS17D!C1737+[2]BS17D!C1738+[2]BS17D!C1740+[2]BS17D!C1741+[2]BS17D!C1742+[2]BS17D!C1743+[2]BS17D!C1744+[2]BS17D!C1745+[2]BS17D!C1746+[2]BS17D!C1747+[2]BS17D!C1748+[2]BS17D!C1753+[2]BS17D!C1754+[2]BS17D!C1755+[2]BS17D!C1761+[2]BS17D!C1762+[2]BS17D!C1766+[2]BS17D!C1767+[2]BS17D!C1768+[2]BS17D!C1769+[2]BS17D!C1770+[2]BS17D!C1771+[2]BS17D!C1772+[2]BS17D!C1773+[2]BS17D!C1774+[2]BS17D!C1775+[2]BS17D!C1776+[2]BS17D!C1784+[2]BS17D!C1793+[2]BS17D!C1796+[2]BS17D!C1797+[2]BS17D!C1799+[2]BS17D!C1804+[2]BS17D!C1806+[2]BS17D!C1807+[2]BS17D!C1808+[2]BS17D!C1809+[2]BS17D!C1815+[2]BS17D!C1817+[2]BS17D!C1818+[2]BS17D!C1820+[2]BS17D!C1821+[2]BS17D!C1823+[2]BS17D!C1824+[2]BS17D!C1825+[2]BS17D!C1827+[2]BS17D!C1833+[2]BS17D!C1837+[2]BS17D!C1843</f>
        <v>0</v>
      </c>
      <c r="P91" s="788">
        <f>+[2]BS17A!S1640+[2]BS17A!S1643+[2]BS17A!S1644+[2]BS17A!S1645+[2]BS17A!S1653+[2]BS17A!S1654+[2]BS17A!S1655+[2]BS17A!S1663+[2]BS17A!S1664+[2]BS17A!S1665+[2]BS17A!S1666+[2]BS17A!S1667+[2]BS17A!S1668+[2]BS17A!S1669+[2]BS17A!S1670+[2]BS17A!S1671+[2]BS17A!S1672+[2]BS17A!S1673+[2]BS17A!S1674+[2]BS17A!S1675+[2]BS17A!S1676+[2]BS17A!S1678+[2]BS17A!S1679+[2]BS17A!S1680+[2]BS17A!S1681+[2]BS17A!S1682+[2]BS17A!S1683+[2]BS17A!S1684+[2]BS17A!S1685+[2]BS17A!S1687+[2]BS17A!S1688+[2]BS17A!S1689+[2]BS17A!S1691+[2]BS17A!S1692+[2]BS17A!S1693+[2]BS17A!S1694+[2]BS17A!S1698+[2]BS17A!S1699+[2]BS17A!S1700+[2]BS17A!S1702+[2]BS17A!S1703+[2]BS17A!S1704+[2]BS17A!S1705+[2]BS17A!S1708+[2]BS17A!S1710+[2]BS17A!S1711+[2]BS17A!S1719+[2]BS17A!S1720+[2]BS17A!S1721+[2]BS17A!S1722+[2]BS17A!S1723+[2]BS17A!S1725+[2]BS17A!S1726+[2]BS17A!S1727+[2]BS17A!S1728+[2]BS17A!S1730+[2]BS17A!S1732+[2]BS17A!S1733+[2]BS17A!S1736+[2]BS17A!S1737+[2]BS17A!S1738+[2]BS17A!S1740+[2]BS17A!S1741+[2]BS17A!S1742+[2]BS17A!S1743+[2]BS17A!S1744+[2]BS17A!S1745+[2]BS17A!S1746+[2]BS17A!S1747+[2]BS17A!S1748+[2]BS17A!S1753+[2]BS17A!S1754+[2]BS17A!S1755+[2]BS17A!S1761+[2]BS17A!S1762+[2]BS17A!S1766+[2]BS17A!S1767+[2]BS17A!S1768+[2]BS17A!S1769+[2]BS17A!S1770+[2]BS17A!S1771+[2]BS17A!S1772+[2]BS17A!S1773+[2]BS17A!S1774+[2]BS17A!S1775+[2]BS17A!S1776+[2]BS17A!S1784+[2]BS17A!S1793+[2]BS17A!S1796+[2]BS17A!S1797+[2]BS17A!S1799+[2]BS17A!S1804+[2]BS17A!S1806+[2]BS17A!S1807+[2]BS17A!S1808+[2]BS17A!S1809+[2]BS17A!S1815+[2]BS17A!S1817+[2]BS17A!S1818+[2]BS17A!S1820+[2]BS17A!S1821+[2]BS17A!S1823+[2]BS17A!S1824+[2]BS17A!S1825+[2]BS17A!S1827+[2]BS17A!S1833+[2]BS17A!S1837+[2]BS17A!S1843</f>
        <v>0</v>
      </c>
      <c r="Q91" s="788">
        <f>+[2]BS17A!T1640+[2]BS17A!T1643+[2]BS17A!T1644+[2]BS17A!T1645+[2]BS17A!T1653+[2]BS17A!T1654+[2]BS17A!T1655+[2]BS17A!T1663+[2]BS17A!T1664+[2]BS17A!T1665+[2]BS17A!T1666+[2]BS17A!T1667+[2]BS17A!T1668+[2]BS17A!T1669+[2]BS17A!T1670+[2]BS17A!T1671+[2]BS17A!T1672+[2]BS17A!T1673+[2]BS17A!T1674+[2]BS17A!T1675+[2]BS17A!T1676+[2]BS17A!T1678+[2]BS17A!T1679+[2]BS17A!T1680+[2]BS17A!T1681+[2]BS17A!T1682+[2]BS17A!T1683+[2]BS17A!T1684+[2]BS17A!T1685+[2]BS17A!T1687+[2]BS17A!T1688+[2]BS17A!T1689+[2]BS17A!T1691+[2]BS17A!T1692+[2]BS17A!T1693+[2]BS17A!T1694+[2]BS17A!T1698+[2]BS17A!T1699+[2]BS17A!T1700+[2]BS17A!T1702+[2]BS17A!T1703+[2]BS17A!T1704+[2]BS17A!T1705+[2]BS17A!T1708+[2]BS17A!T1710+[2]BS17A!T1711+[2]BS17A!T1719+[2]BS17A!T1720+[2]BS17A!T1721+[2]BS17A!T1722+[2]BS17A!T1723+[2]BS17A!T1725+[2]BS17A!T1726+[2]BS17A!T1727+[2]BS17A!T1728+[2]BS17A!T1730+[2]BS17A!T1732+[2]BS17A!T1733+[2]BS17A!T1736+[2]BS17A!T1737+[2]BS17A!T1738+[2]BS17A!T1740+[2]BS17A!T1741+[2]BS17A!T1742+[2]BS17A!T1743+[2]BS17A!T1744+[2]BS17A!T1745+[2]BS17A!T1746+[2]BS17A!T1747+[2]BS17A!T1748+[2]BS17A!T1753+[2]BS17A!T1754+[2]BS17A!T1755+[2]BS17A!T1761+[2]BS17A!T1762+[2]BS17A!T1766+[2]BS17A!T1767+[2]BS17A!T1768+[2]BS17A!T1769+[2]BS17A!T1770+[2]BS17A!T1771+[2]BS17A!T1772+[2]BS17A!T1773+[2]BS17A!T1774+[2]BS17A!T1775+[2]BS17A!T1776+[2]BS17A!T1784+[2]BS17A!T1793+[2]BS17A!T1796+[2]BS17A!T1797+[2]BS17A!T1799+[2]BS17A!T1804+[2]BS17A!T1806+[2]BS17A!T1807+[2]BS17A!T1808+[2]BS17A!T1809+[2]BS17A!T1815+[2]BS17A!T1817+[2]BS17A!T1818+[2]BS17A!T1820+[2]BS17A!T1821+[2]BS17A!T1823+[2]BS17A!T1824+[2]BS17A!T1825+[2]BS17A!T1827+[2]BS17A!T1833+[2]BS17A!T1837+[2]BS17A!T1843</f>
        <v>0</v>
      </c>
      <c r="R91" s="861"/>
      <c r="S91" s="523"/>
      <c r="Y91" s="645">
        <f>IF(D91&gt;C91,1,0)</f>
        <v>0</v>
      </c>
      <c r="Z91" s="514"/>
      <c r="AA91" s="648"/>
    </row>
    <row r="92" spans="1:27" ht="15" customHeight="1" x14ac:dyDescent="0.2">
      <c r="A92" s="575" t="s">
        <v>126</v>
      </c>
      <c r="B92" s="576" t="s">
        <v>127</v>
      </c>
      <c r="C92" s="862">
        <f>+[2]BS17A!C$1641+[2]BS17A!C$1642+[2]BS17A!C$1646+[2]BS17A!C$1647+[2]BS17A!C$1648+[2]BS17A!C$1649+[2]BS17A!C$1650+[2]BS17A!C$1651+[2]BS17A!C$1652+[2]BS17A!C$1656+[2]BS17A!C$1657+[2]BS17A!C$1658+[2]BS17A!C$1659+[2]BS17A!C$1660+[2]BS17A!C$1661+[2]BS17A!C$1662+[2]BS17A!C$1677+[2]BS17A!C$1686+[2]BS17A!C$1690+[2]BS17A!C$1695+[2]BS17A!C$1696+[2]BS17A!C$1697+[2]BS17A!C$1701+[2]BS17A!C$1706+[2]BS17A!C$1707+[2]BS17A!C$1709+[2]BS17A!C$1712+[2]BS17A!C$1713+[2]BS17A!C$1714+[2]BS17A!C$1715+[2]BS17A!C$1716+[2]BS17A!C$1717+[2]BS17A!C$1718+[2]BS17A!C$1724+[2]BS17A!C$1729+[2]BS17A!C$1731+[2]BS17A!C$1734+[2]BS17A!C$1735+[2]BS17A!C$1739+[2]BS17A!C$1749+[2]BS17A!C$1750+[2]BS17A!C$1751+[2]BS17A!C$1752+[2]BS17A!C$1756+[2]BS17A!C$1757+[2]BS17A!C$1758+[2]BS17A!C$1759+[2]BS17A!C$1760+[2]BS17A!C$1763+[2]BS17A!C$1764+[2]BS17A!C$1765+[2]BS17A!C$1777+[2]BS17A!C$1778+[2]BS17A!C$1779+[2]BS17A!C$1780+[2]BS17A!C$1781+[2]BS17A!C$1782+[2]BS17A!C$1783+[2]BS17A!C$1785+[2]BS17A!C$1786+[2]BS17A!C$1787+[2]BS17A!C$1788+[2]BS17A!C$1789+[2]BS17A!C$1790+[2]BS17A!C$1791+[2]BS17A!C$1792+[2]BS17A!C$1794+[2]BS17A!C$1795+[2]BS17A!C$1798+[2]BS17A!C$1800+[2]BS17A!C$1801+[2]BS17A!C$1802+[2]BS17A!C$1803+[2]BS17A!C$1805+[2]BS17A!C$1810+[2]BS17A!C$1811+[2]BS17A!C$1812+[2]BS17A!C$1813+[2]BS17A!C$1814+[2]BS17A!C$1816+[2]BS17A!C$1819+[2]BS17A!C$1822+[2]BS17A!C$1826+[2]BS17A!C$1828+[2]BS17A!C$1829+[2]BS17A!C$1830+[2]BS17A!C$1831+[2]BS17A!C$1832+[2]BS17A!C$1834+[2]BS17A!C$1835+[2]BS17A!C$1836+[2]BS17A!C$1838+[2]BS17A!C$1839+[2]BS17A!C$1840+[2]BS17A!C$1841+[2]BS17A!C$1842+[2]BS17A!C$1844</f>
        <v>14</v>
      </c>
      <c r="D92" s="759">
        <f>+[2]BS17A!D$1641+[2]BS17A!D$1642+[2]BS17A!D$1646+[2]BS17A!D$1647+[2]BS17A!D$1648+[2]BS17A!D$1649+[2]BS17A!D$1650+[2]BS17A!D$1651+[2]BS17A!D$1652+[2]BS17A!D$1656+[2]BS17A!D$1657+[2]BS17A!D$1658+[2]BS17A!D$1659+[2]BS17A!D$1660+[2]BS17A!D$1661+[2]BS17A!D$1662+[2]BS17A!D$1677+[2]BS17A!D$1686+[2]BS17A!D$1690+[2]BS17A!D$1695+[2]BS17A!D$1696+[2]BS17A!D$1697+[2]BS17A!D$1701+[2]BS17A!D$1706+[2]BS17A!D$1707+[2]BS17A!D$1709+[2]BS17A!D$1712+[2]BS17A!D$1713+[2]BS17A!D$1714+[2]BS17A!D$1715+[2]BS17A!D$1716+[2]BS17A!D$1717+[2]BS17A!D$1718+[2]BS17A!D$1724+[2]BS17A!D$1729+[2]BS17A!D$1731+[2]BS17A!D$1734+[2]BS17A!D$1735+[2]BS17A!D$1739+[2]BS17A!D$1749+[2]BS17A!D$1750+[2]BS17A!D$1751+[2]BS17A!D$1752+[2]BS17A!D$1756+[2]BS17A!D$1757+[2]BS17A!D$1758+[2]BS17A!D$1759+[2]BS17A!D$1760+[2]BS17A!D$1763+[2]BS17A!D$1764+[2]BS17A!D$1765+[2]BS17A!D$1777+[2]BS17A!D$1778+[2]BS17A!D$1779+[2]BS17A!D$1780+[2]BS17A!D$1781+[2]BS17A!D$1782+[2]BS17A!D$1783+[2]BS17A!D$1785+[2]BS17A!D$1786+[2]BS17A!D$1787+[2]BS17A!D$1788+[2]BS17A!D$1789+[2]BS17A!D$1790+[2]BS17A!D$1791+[2]BS17A!D$1792+[2]BS17A!D$1794+[2]BS17A!D$1795+[2]BS17A!D$1798+[2]BS17A!D$1800+[2]BS17A!D$1801+[2]BS17A!D$1802+[2]BS17A!D$1803+[2]BS17A!D$1805+[2]BS17A!D$1810+[2]BS17A!D$1811+[2]BS17A!D$1812+[2]BS17A!D$1813+[2]BS17A!D$1814+[2]BS17A!D$1816+[2]BS17A!D$1819+[2]BS17A!D$1822+[2]BS17A!D$1826+[2]BS17A!D$1828+[2]BS17A!D$1829+[2]BS17A!D$1830+[2]BS17A!D$1831+[2]BS17A!D$1832+[2]BS17A!D$1834+[2]BS17A!D$1835+[2]BS17A!D$1836+[2]BS17A!D$1838+[2]BS17A!D$1839+[2]BS17A!D$1840+[2]BS17A!D$1841+[2]BS17A!D$1842+[2]BS17A!D$1844</f>
        <v>10</v>
      </c>
      <c r="E92" s="757">
        <f>SUM(F92:H92)</f>
        <v>10</v>
      </c>
      <c r="F92" s="758">
        <f>+[2]BS17A!D$1641+[2]BS17A!D$1642+[2]BS17A!D$1646+[2]BS17A!D$1647+[2]BS17A!D$1648+[2]BS17A!D$1649+[2]BS17A!D$1650+[2]BS17A!D$1651+[2]BS17A!D$1652+[2]BS17A!D$1656+[2]BS17A!D$1657+[2]BS17A!D$1658+[2]BS17A!D$1659+[2]BS17A!D$1660+[2]BS17A!D$1661+[2]BS17A!D$1662+[2]BS17A!D$1677+[2]BS17A!D$1686+[2]BS17A!D$1690+[2]BS17A!D$1695+[2]BS17A!D$1696+[2]BS17A!D$1697+[2]BS17A!D$1701+[2]BS17A!D$1706+[2]BS17A!D$1707+[2]BS17A!D$1709+[2]BS17A!D$1712+[2]BS17A!D$1713+[2]BS17A!D$1714+[2]BS17A!D$1715+[2]BS17A!D$1716+[2]BS17A!D$1717+[2]BS17A!D$1718+[2]BS17A!D$1724+[2]BS17A!D$1729+[2]BS17A!D$1731+[2]BS17A!D$1734+[2]BS17A!D$1735+[2]BS17A!D$1739+[2]BS17A!D$1749+[2]BS17A!D$1750+[2]BS17A!D$1751+[2]BS17A!D$1752+[2]BS17A!D$1756+[2]BS17A!D$1757+[2]BS17A!D$1758+[2]BS17A!D$1759+[2]BS17A!D$1760+[2]BS17A!D$1763+[2]BS17A!D$1764+[2]BS17A!D$1765+[2]BS17A!D$1777+[2]BS17A!D$1778+[2]BS17A!D$1779+[2]BS17A!D$1780+[2]BS17A!D$1781+[2]BS17A!D$1782+[2]BS17A!D$1783+[2]BS17A!D$1785+[2]BS17A!D$1786+[2]BS17A!D$1787+[2]BS17A!D$1788+[2]BS17A!D$1789+[2]BS17A!D$1790+[2]BS17A!D$1791+[2]BS17A!D$1792+[2]BS17A!D$1794+[2]BS17A!D$1795+[2]BS17A!D$1798+[2]BS17A!D$1800+[2]BS17A!D$1801+[2]BS17A!D$1802+[2]BS17A!D$1803+[2]BS17A!D$1805+[2]BS17A!D$1810+[2]BS17A!D$1811+[2]BS17A!D$1812+[2]BS17A!D$1813+[2]BS17A!D$1814+[2]BS17A!D$1816+[2]BS17A!D$1819+[2]BS17A!D$1822+[2]BS17A!D$1826+[2]BS17A!D$1828+[2]BS17A!D$1829+[2]BS17A!D$1830+[2]BS17A!D$1831+[2]BS17A!D$1832+[2]BS17A!D$1834+[2]BS17A!D$1835+[2]BS17A!D$1836+[2]BS17A!D$1838+[2]BS17A!D$1839+[2]BS17A!D$1840+[2]BS17A!D$1841+[2]BS17A!D$1842+[2]BS17A!D$1844</f>
        <v>10</v>
      </c>
      <c r="G92" s="758">
        <f>+[2]BS17A!F$1641+[2]BS17A!F$1642+[2]BS17A!F$1646+[2]BS17A!F$1647+[2]BS17A!F$1648+[2]BS17A!F$1649+[2]BS17A!F$1650+[2]BS17A!F$1651+[2]BS17A!F$1652+[2]BS17A!F$1656+[2]BS17A!F$1657+[2]BS17A!F$1658+[2]BS17A!F$1659+[2]BS17A!F$1660+[2]BS17A!F$1661+[2]BS17A!F$1662+[2]BS17A!F$1677+[2]BS17A!F$1686+[2]BS17A!F$1690+[2]BS17A!F$1695+[2]BS17A!F$1696+[2]BS17A!F$1697+[2]BS17A!F$1701+[2]BS17A!F$1706+[2]BS17A!F$1707+[2]BS17A!F$1709+[2]BS17A!F$1712+[2]BS17A!F$1713+[2]BS17A!F$1714+[2]BS17A!F$1715+[2]BS17A!F$1716+[2]BS17A!F$1717+[2]BS17A!F$1718+[2]BS17A!F$1724+[2]BS17A!F$1729+[2]BS17A!F$1731+[2]BS17A!F$1734+[2]BS17A!F$1735+[2]BS17A!F$1739+[2]BS17A!F$1749+[2]BS17A!F$1750+[2]BS17A!F$1751+[2]BS17A!F$1752+[2]BS17A!F$1756+[2]BS17A!F$1757+[2]BS17A!F$1758+[2]BS17A!F$1759+[2]BS17A!F$1760+[2]BS17A!F$1763+[2]BS17A!F$1764+[2]BS17A!F$1765+[2]BS17A!F$1777+[2]BS17A!F$1778+[2]BS17A!F$1779+[2]BS17A!F$1780+[2]BS17A!F$1781+[2]BS17A!F$1782+[2]BS17A!F$1783+[2]BS17A!F$1785+[2]BS17A!F$1786+[2]BS17A!F$1787+[2]BS17A!F$1788+[2]BS17A!F$1789+[2]BS17A!F$1790+[2]BS17A!F$1791+[2]BS17A!F$1792+[2]BS17A!F$1794+[2]BS17A!F$1795+[2]BS17A!F$1798+[2]BS17A!F$1800+[2]BS17A!F$1801+[2]BS17A!F$1802+[2]BS17A!F$1803+[2]BS17A!F$1805+[2]BS17A!F$1810+[2]BS17A!F$1811+[2]BS17A!F$1812+[2]BS17A!F$1813+[2]BS17A!F$1814+[2]BS17A!F$1816+[2]BS17A!F$1819+[2]BS17A!F$1822+[2]BS17A!F$1826+[2]BS17A!F$1828+[2]BS17A!F$1829+[2]BS17A!F$1830+[2]BS17A!F$1831+[2]BS17A!F$1832+[2]BS17A!F$1834+[2]BS17A!F$1835+[2]BS17A!F$1836+[2]BS17A!F$1838+[2]BS17A!F$1839+[2]BS17A!F$1840+[2]BS17A!F$1841+[2]BS17A!F$1842+[2]BS17A!F$1844</f>
        <v>0</v>
      </c>
      <c r="H92" s="758">
        <f>+[2]BS17A!G$1641+[2]BS17A!G$1642+[2]BS17A!G$1646+[2]BS17A!G$1647+[2]BS17A!G$1648+[2]BS17A!G$1649+[2]BS17A!G$1650+[2]BS17A!G$1651+[2]BS17A!G$1652+[2]BS17A!G$1656+[2]BS17A!G$1657+[2]BS17A!G$1658+[2]BS17A!G$1659+[2]BS17A!G$1660+[2]BS17A!G$1661+[2]BS17A!G$1662+[2]BS17A!G$1677+[2]BS17A!G$1686+[2]BS17A!G$1690+[2]BS17A!G$1695+[2]BS17A!G$1696+[2]BS17A!G$1697+[2]BS17A!G$1701+[2]BS17A!G$1706+[2]BS17A!G$1707+[2]BS17A!G$1709+[2]BS17A!G$1712+[2]BS17A!G$1713+[2]BS17A!G$1714+[2]BS17A!G$1715+[2]BS17A!G$1716+[2]BS17A!G$1717+[2]BS17A!G$1718+[2]BS17A!G$1724+[2]BS17A!G$1729+[2]BS17A!G$1731+[2]BS17A!G$1734+[2]BS17A!G$1735+[2]BS17A!G$1739+[2]BS17A!G$1749+[2]BS17A!G$1750+[2]BS17A!G$1751+[2]BS17A!G$1752+[2]BS17A!G$1756+[2]BS17A!G$1757+[2]BS17A!G$1758+[2]BS17A!G$1759+[2]BS17A!G$1760+[2]BS17A!G$1763+[2]BS17A!G$1764+[2]BS17A!G$1765+[2]BS17A!G$1777+[2]BS17A!G$1778+[2]BS17A!G$1779+[2]BS17A!G$1780+[2]BS17A!G$1781+[2]BS17A!G$1782+[2]BS17A!G$1783+[2]BS17A!G$1785+[2]BS17A!G$1786+[2]BS17A!G$1787+[2]BS17A!G$1788+[2]BS17A!G$1789+[2]BS17A!G$1790+[2]BS17A!G$1791+[2]BS17A!G$1792+[2]BS17A!G$1794+[2]BS17A!G$1795+[2]BS17A!G$1798+[2]BS17A!G$1800+[2]BS17A!G$1801+[2]BS17A!G$1802+[2]BS17A!G$1803+[2]BS17A!G$1805+[2]BS17A!G$1810+[2]BS17A!G$1811+[2]BS17A!G$1812+[2]BS17A!G$1813+[2]BS17A!G$1814+[2]BS17A!G$1816+[2]BS17A!G$1819+[2]BS17A!G$1822+[2]BS17A!G$1826+[2]BS17A!G$1828+[2]BS17A!G$1829+[2]BS17A!G$1830+[2]BS17A!G$1831+[2]BS17A!G$1832+[2]BS17A!G$1834+[2]BS17A!G$1835+[2]BS17A!G$1836+[2]BS17A!G$1838+[2]BS17A!G$1839+[2]BS17A!G$1840+[2]BS17A!G$1841+[2]BS17A!G$1842+[2]BS17A!G$1844</f>
        <v>0</v>
      </c>
      <c r="I92" s="859">
        <f>SUM(J92:L92)</f>
        <v>4</v>
      </c>
      <c r="J92" s="860">
        <f>+[2]BS17A!E$1641+[2]BS17A!E$1642+[2]BS17A!E$1646+[2]BS17A!E$1647+[2]BS17A!E$1648+[2]BS17A!E$1649+[2]BS17A!E$1650+[2]BS17A!E$1651+[2]BS17A!E$1652+[2]BS17A!E$1656+[2]BS17A!E$1657+[2]BS17A!E$1658+[2]BS17A!E$1659+[2]BS17A!E$1660+[2]BS17A!E$1661+[2]BS17A!E$1662+[2]BS17A!E$1677+[2]BS17A!E$1686+[2]BS17A!E$1690+[2]BS17A!E$1695+[2]BS17A!E$1696+[2]BS17A!E$1697+[2]BS17A!E$1701+[2]BS17A!E$1706+[2]BS17A!E$1707+[2]BS17A!E$1709+[2]BS17A!E$1712+[2]BS17A!E$1713+[2]BS17A!E$1714+[2]BS17A!E$1715+[2]BS17A!E$1716+[2]BS17A!E$1717+[2]BS17A!E$1718+[2]BS17A!E$1724+[2]BS17A!E$1729+[2]BS17A!E$1731+[2]BS17A!E$1734+[2]BS17A!E$1735+[2]BS17A!E$1739+[2]BS17A!E$1749+[2]BS17A!E$1750+[2]BS17A!E$1751+[2]BS17A!E$1752+[2]BS17A!E$1756+[2]BS17A!E$1757+[2]BS17A!E$1758+[2]BS17A!E$1759+[2]BS17A!E$1760+[2]BS17A!E$1763+[2]BS17A!E$1764+[2]BS17A!E$1765+[2]BS17A!E$1777+[2]BS17A!E$1778+[2]BS17A!E$1779+[2]BS17A!E$1780+[2]BS17A!E$1781+[2]BS17A!E$1782+[2]BS17A!E$1783+[2]BS17A!E$1785+[2]BS17A!E$1786+[2]BS17A!E$1787+[2]BS17A!E$1788+[2]BS17A!E$1789+[2]BS17A!E$1790+[2]BS17A!E$1791+[2]BS17A!E$1792+[2]BS17A!E$1794+[2]BS17A!E$1795+[2]BS17A!E$1798+[2]BS17A!E$1800+[2]BS17A!E$1801+[2]BS17A!E$1802+[2]BS17A!E$1803+[2]BS17A!E$1805+[2]BS17A!E$1810+[2]BS17A!E$1811+[2]BS17A!E$1812+[2]BS17A!E$1813+[2]BS17A!E$1814+[2]BS17A!E$1816+[2]BS17A!E$1819+[2]BS17A!E$1822+[2]BS17A!E$1826+[2]BS17A!E$1828+[2]BS17A!E$1829+[2]BS17A!E$1830+[2]BS17A!E$1831+[2]BS17A!E$1832+[2]BS17A!E$1834+[2]BS17A!E$1835+[2]BS17A!E$1836+[2]BS17A!E$1838+[2]BS17A!E$1839+[2]BS17A!E$1840+[2]BS17A!E$1841+[2]BS17A!E$1842+[2]BS17A!E$1844</f>
        <v>4</v>
      </c>
      <c r="K92" s="863">
        <f>+[2]BS17A!H$1641+[2]BS17A!H$1642+[2]BS17A!H$1646+[2]BS17A!H$1647+[2]BS17A!H$1648+[2]BS17A!H$1649+[2]BS17A!H$1650+[2]BS17A!H$1651+[2]BS17A!H$1652+[2]BS17A!H$1656+[2]BS17A!H$1657+[2]BS17A!H$1658+[2]BS17A!H$1659+[2]BS17A!H$1660+[2]BS17A!H$1661+[2]BS17A!H$1662+[2]BS17A!H$1677+[2]BS17A!H$1686+[2]BS17A!H$1690+[2]BS17A!H$1695+[2]BS17A!H$1696+[2]BS17A!H$1697+[2]BS17A!H$1701+[2]BS17A!H$1706+[2]BS17A!H$1707+[2]BS17A!H$1709+[2]BS17A!H$1712+[2]BS17A!H$1713+[2]BS17A!H$1714+[2]BS17A!H$1715+[2]BS17A!H$1716+[2]BS17A!H$1717+[2]BS17A!H$1718+[2]BS17A!H$1724+[2]BS17A!H$1729+[2]BS17A!H$1731+[2]BS17A!H$1734+[2]BS17A!H$1735+[2]BS17A!H$1739+[2]BS17A!H$1749+[2]BS17A!H$1750+[2]BS17A!H$1751+[2]BS17A!H$1752+[2]BS17A!H$1756+[2]BS17A!H$1757+[2]BS17A!H$1758+[2]BS17A!H$1759+[2]BS17A!H$1760+[2]BS17A!H$1763+[2]BS17A!H$1764+[2]BS17A!H$1765+[2]BS17A!H$1777+[2]BS17A!H$1778+[2]BS17A!H$1779+[2]BS17A!H$1780+[2]BS17A!H$1781+[2]BS17A!H$1782+[2]BS17A!H$1783+[2]BS17A!H$1785+[2]BS17A!H$1786+[2]BS17A!H$1787+[2]BS17A!H$1788+[2]BS17A!H$1789+[2]BS17A!H$1790+[2]BS17A!H$1791+[2]BS17A!H$1792+[2]BS17A!H$1794+[2]BS17A!H$1795+[2]BS17A!H$1798+[2]BS17A!H$1800+[2]BS17A!H$1801+[2]BS17A!H$1802+[2]BS17A!H$1803+[2]BS17A!H$1805+[2]BS17A!H$1810+[2]BS17A!H$1811+[2]BS17A!H$1812+[2]BS17A!H$1813+[2]BS17A!H$1814+[2]BS17A!H$1816+[2]BS17A!H$1819+[2]BS17A!H$1822+[2]BS17A!H$1826+[2]BS17A!H$1828+[2]BS17A!H$1829+[2]BS17A!H$1830+[2]BS17A!H$1831+[2]BS17A!H$1832+[2]BS17A!H$1834+[2]BS17A!H$1835+[2]BS17A!H$1836+[2]BS17A!H$1838+[2]BS17A!H$1839+[2]BS17A!H$1840+[2]BS17A!H$1841+[2]BS17A!H$1842+[2]BS17A!H$1844</f>
        <v>0</v>
      </c>
      <c r="L92" s="863">
        <f>+[2]BS17A!I$1641+[2]BS17A!I$1642+[2]BS17A!I$1646+[2]BS17A!I$1647+[2]BS17A!I$1648+[2]BS17A!I$1649+[2]BS17A!I$1650+[2]BS17A!I$1651+[2]BS17A!I$1652+[2]BS17A!I$1656+[2]BS17A!I$1657+[2]BS17A!I$1658+[2]BS17A!I$1659+[2]BS17A!I$1660+[2]BS17A!I$1661+[2]BS17A!I$1662+[2]BS17A!I$1677+[2]BS17A!I$1686+[2]BS17A!I$1690+[2]BS17A!I$1695+[2]BS17A!I$1696+[2]BS17A!I$1697+[2]BS17A!I$1701+[2]BS17A!I$1706+[2]BS17A!I$1707+[2]BS17A!I$1709+[2]BS17A!I$1712+[2]BS17A!I$1713+[2]BS17A!I$1714+[2]BS17A!I$1715+[2]BS17A!I$1716+[2]BS17A!I$1717+[2]BS17A!I$1718+[2]BS17A!I$1724+[2]BS17A!I$1729+[2]BS17A!I$1731+[2]BS17A!I$1734+[2]BS17A!I$1735+[2]BS17A!I$1739+[2]BS17A!I$1749+[2]BS17A!I$1750+[2]BS17A!I$1751+[2]BS17A!I$1752+[2]BS17A!I$1756+[2]BS17A!I$1757+[2]BS17A!I$1758+[2]BS17A!I$1759+[2]BS17A!I$1760+[2]BS17A!I$1763+[2]BS17A!I$1764+[2]BS17A!I$1765+[2]BS17A!I$1777+[2]BS17A!I$1778+[2]BS17A!I$1779+[2]BS17A!I$1780+[2]BS17A!I$1781+[2]BS17A!I$1782+[2]BS17A!I$1783+[2]BS17A!I$1785+[2]BS17A!I$1786+[2]BS17A!I$1787+[2]BS17A!I$1788+[2]BS17A!I$1789+[2]BS17A!I$1790+[2]BS17A!I$1791+[2]BS17A!I$1792+[2]BS17A!I$1794+[2]BS17A!I$1795+[2]BS17A!I$1798+[2]BS17A!I$1800+[2]BS17A!I$1801+[2]BS17A!I$1802+[2]BS17A!I$1803+[2]BS17A!I$1805+[2]BS17A!I$1810+[2]BS17A!I$1811+[2]BS17A!I$1812+[2]BS17A!I$1813+[2]BS17A!I$1814+[2]BS17A!I$1816+[2]BS17A!I$1819+[2]BS17A!I$1822+[2]BS17A!I$1826+[2]BS17A!I$1828+[2]BS17A!I$1829+[2]BS17A!I$1830+[2]BS17A!I$1831+[2]BS17A!I$1832+[2]BS17A!I$1834+[2]BS17A!I$1835+[2]BS17A!I$1836+[2]BS17A!I$1838+[2]BS17A!I$1839+[2]BS17A!I$1840+[2]BS17A!I$1841+[2]BS17A!I$1842+[2]BS17A!I$1844</f>
        <v>0</v>
      </c>
      <c r="M92" s="755">
        <f>+[2]BS17A!AB$1641+[2]BS17A!AB$1642+[2]BS17A!AB$1646+[2]BS17A!AB$1647+[2]BS17A!AB$1648+[2]BS17A!AB$1649+[2]BS17A!AB$1650+[2]BS17A!AB$1651+[2]BS17A!AB$1652+[2]BS17A!AB$1656+[2]BS17A!AB$1657+[2]BS17A!AB$1658+[2]BS17A!AB$1659+[2]BS17A!AB$1660+[2]BS17A!AB$1661+[2]BS17A!AB$1662+[2]BS17A!AB$1677+[2]BS17A!AB$1686+[2]BS17A!AB$1690+[2]BS17A!AB$1695+[2]BS17A!AB$1696+[2]BS17A!AB$1697+[2]BS17A!AB$1701+[2]BS17A!AB$1706+[2]BS17A!AB$1707+[2]BS17A!AB$1709+[2]BS17A!AB$1712+[2]BS17A!AB$1713+[2]BS17A!AB$1714+[2]BS17A!AB$1715+[2]BS17A!AB$1716+[2]BS17A!AB$1717+[2]BS17A!AB$1718+[2]BS17A!AB$1724+[2]BS17A!AB$1729+[2]BS17A!AB$1731+[2]BS17A!AB$1734+[2]BS17A!AB$1735+[2]BS17A!AB$1739+[2]BS17A!AB$1749+[2]BS17A!AB$1750+[2]BS17A!AB$1751+[2]BS17A!AB$1752+[2]BS17A!AB$1756+[2]BS17A!AB$1757+[2]BS17A!AB$1758+[2]BS17A!AB$1759+[2]BS17A!AB$1760+[2]BS17A!AB$1763+[2]BS17A!AB$1764+[2]BS17A!AB$1765+[2]BS17A!AB$1777+[2]BS17A!AB$1778+[2]BS17A!AB$1779+[2]BS17A!AB$1780+[2]BS17A!AB$1781+[2]BS17A!AB$1782+[2]BS17A!AB$1783+[2]BS17A!AB$1785+[2]BS17A!AB$1786+[2]BS17A!AB$1787+[2]BS17A!AB$1788+[2]BS17A!AB$1789+[2]BS17A!AB$1790+[2]BS17A!AB$1791+[2]BS17A!AB$1792+[2]BS17A!AB$1794+[2]BS17A!AB$1795+[2]BS17A!AB$1798+[2]BS17A!AB$1800+[2]BS17A!AB$1801+[2]BS17A!AB$1802+[2]BS17A!AB$1803+[2]BS17A!AB$1805+[2]BS17A!AB$1810+[2]BS17A!AB$1811+[2]BS17A!AB$1812+[2]BS17A!AB$1813+[2]BS17A!AB$1814+[2]BS17A!AB$1816+[2]BS17A!AB$1819+[2]BS17A!AB$1822+[2]BS17A!AB$1826+[2]BS17A!AB$1828+[2]BS17A!AB$1829+[2]BS17A!AB$1830+[2]BS17A!AB$1831+[2]BS17A!AB$1832+[2]BS17A!AB$1834+[2]BS17A!AB$1835+[2]BS17A!AB$1836+[2]BS17A!AB$1838+[2]BS17A!AB$1839+[2]BS17A!AB$1840+[2]BS17A!AB$1841+[2]BS17A!AB$1842+[2]BS17A!AB$1844</f>
        <v>0</v>
      </c>
      <c r="N92" s="755">
        <f>+[2]BS17A!Q$1641+[2]BS17A!Q$1642+[2]BS17A!Q$1646+[2]BS17A!Q$1647+[2]BS17A!Q$1648+[2]BS17A!Q$1649+[2]BS17A!Q$1650+[2]BS17A!Q$1651+[2]BS17A!Q$1652+[2]BS17A!Q$1656+[2]BS17A!Q$1657+[2]BS17A!Q$1658+[2]BS17A!Q$1659+[2]BS17A!Q$1660+[2]BS17A!Q$1661+[2]BS17A!Q$1662+[2]BS17A!Q$1677+[2]BS17A!Q$1686+[2]BS17A!Q$1690+[2]BS17A!Q$1695+[2]BS17A!Q$1696+[2]BS17A!Q$1697+[2]BS17A!Q$1701+[2]BS17A!Q$1706+[2]BS17A!Q$1707+[2]BS17A!Q$1709+[2]BS17A!Q$1712+[2]BS17A!Q$1713+[2]BS17A!Q$1714+[2]BS17A!Q$1715+[2]BS17A!Q$1716+[2]BS17A!Q$1717+[2]BS17A!Q$1718+[2]BS17A!Q$1724+[2]BS17A!Q$1729+[2]BS17A!Q$1731+[2]BS17A!Q$1734+[2]BS17A!Q$1735+[2]BS17A!Q$1739+[2]BS17A!Q$1749+[2]BS17A!Q$1750+[2]BS17A!Q$1751+[2]BS17A!Q$1752+[2]BS17A!Q$1756+[2]BS17A!Q$1757+[2]BS17A!Q$1758+[2]BS17A!Q$1759+[2]BS17A!Q$1760+[2]BS17A!Q$1763+[2]BS17A!Q$1764+[2]BS17A!Q$1765+[2]BS17A!Q$1777+[2]BS17A!Q$1778+[2]BS17A!Q$1779+[2]BS17A!Q$1780+[2]BS17A!Q$1781+[2]BS17A!Q$1782+[2]BS17A!Q$1783+[2]BS17A!Q$1785+[2]BS17A!Q$1786+[2]BS17A!Q$1787+[2]BS17A!Q$1788+[2]BS17A!Q$1789+[2]BS17A!Q$1790+[2]BS17A!Q$1791+[2]BS17A!Q$1792+[2]BS17A!Q$1794+[2]BS17A!Q$1795+[2]BS17A!Q$1798+[2]BS17A!Q$1800+[2]BS17A!Q$1801+[2]BS17A!Q$1802+[2]BS17A!Q$1803+[2]BS17A!Q$1805+[2]BS17A!Q$1810+[2]BS17A!Q$1811+[2]BS17A!Q$1812+[2]BS17A!Q$1813+[2]BS17A!Q$1814+[2]BS17A!Q$1816+[2]BS17A!Q$1819+[2]BS17A!Q$1822+[2]BS17A!Q$1826+[2]BS17A!Q$1828+[2]BS17A!Q$1829+[2]BS17A!Q$1830+[2]BS17A!Q$1831+[2]BS17A!Q$1832+[2]BS17A!Q$1834+[2]BS17A!Q$1835+[2]BS17A!Q$1836+[2]BS17A!Q$1838+[2]BS17A!Q$1839+[2]BS17A!Q$1840+[2]BS17A!Q$1841+[2]BS17A!Q$1842+[2]BS17A!Q$1844+[2]BS17A!R$1641+[2]BS17A!R$1642+[2]BS17A!R$1646+[2]BS17A!R$1647+[2]BS17A!R$1648+[2]BS17A!R$1649+[2]BS17A!R$1650+[2]BS17A!R$1651+[2]BS17A!R$1652+[2]BS17A!R$1656+[2]BS17A!R$1657+[2]BS17A!R$1658+[2]BS17A!R$1659+[2]BS17A!R$1660+[2]BS17A!R$1661+[2]BS17A!R$1662+[2]BS17A!R$1677+[2]BS17A!R$1686+[2]BS17A!R$1690+[2]BS17A!R$1695+[2]BS17A!R$1696+[2]BS17A!R$1697+[2]BS17A!R$1701+[2]BS17A!R$1706+[2]BS17A!R$1707+[2]BS17A!R$1709+[2]BS17A!R$1712+[2]BS17A!R$1713+[2]BS17A!R$1714+[2]BS17A!R$1715+[2]BS17A!R$1716+[2]BS17A!R$1717+[2]BS17A!R$1718+[2]BS17A!R$1724+[2]BS17A!R$1729+[2]BS17A!R$1731+[2]BS17A!R$1734+[2]BS17A!R$1735+[2]BS17A!R$1739+[2]BS17A!R$1749+[2]BS17A!R$1750+[2]BS17A!R$1751+[2]BS17A!R$1752+[2]BS17A!R$1756+[2]BS17A!R$1757+[2]BS17A!R$1758+[2]BS17A!R$1759+[2]BS17A!R$1760+[2]BS17A!R$1763+[2]BS17A!R$1764+[2]BS17A!R$1765+[2]BS17A!R$1777+[2]BS17A!R$1778+[2]BS17A!R$1779+[2]BS17A!R$1780+[2]BS17A!R$1781+[2]BS17A!R$1782+[2]BS17A!R$1783+[2]BS17A!R$1785+[2]BS17A!R$1786+[2]BS17A!R$1787+[2]BS17A!R$1788+[2]BS17A!R$1789+[2]BS17A!R$1790+[2]BS17A!R$1791+[2]BS17A!R$1792+[2]BS17A!R$1794+[2]BS17A!R$1795+[2]BS17A!R$1798+[2]BS17A!R$1800+[2]BS17A!R$1801+[2]BS17A!R$1802+[2]BS17A!R$1803+[2]BS17A!R$1805+[2]BS17A!R$1810+[2]BS17A!R$1811+[2]BS17A!R$1812+[2]BS17A!R$1813+[2]BS17A!R$1814+[2]BS17A!R$1816+[2]BS17A!R$1819+[2]BS17A!R$1822+[2]BS17A!R$1826+[2]BS17A!R$1828+[2]BS17A!R$1829+[2]BS17A!R$1830+[2]BS17A!R$1831+[2]BS17A!R$1832+[2]BS17A!R$1834+[2]BS17A!R$1835+[2]BS17A!R$1836+[2]BS17A!R$1838+[2]BS17A!R$1839+[2]BS17A!R$1840+[2]BS17A!R$1841+[2]BS17A!R$1842+[2]BS17A!R$1844</f>
        <v>0</v>
      </c>
      <c r="O92" s="755">
        <f>+[2]BS17D!C1641+[2]BS17D!C1642+[2]BS17D!C1646+[2]BS17D!C1647+[2]BS17D!C1648+[2]BS17D!C1649+[2]BS17D!C1650+[2]BS17D!C1651+[2]BS17D!C1652+[2]BS17D!C1656+[2]BS17D!C1657+[2]BS17D!C1658+[2]BS17D!C1659+[2]BS17D!C1660+[2]BS17D!C1661+[2]BS17D!C1662+[2]BS17D!C1677+[2]BS17D!C1686+[2]BS17D!C1690+[2]BS17D!C1695+[2]BS17D!C1696+[2]BS17D!C1697+[2]BS17D!C1701+[2]BS17D!C1706+[2]BS17D!C1707+[2]BS17D!C1709+[2]BS17D!C1712+[2]BS17D!C1713+[2]BS17D!C1714+[2]BS17D!C1715+[2]BS17D!C1716+[2]BS17D!C1717+[2]BS17D!C1718+[2]BS17D!C1724+[2]BS17D!C1729+[2]BS17D!C1731+[2]BS17D!C1734+[2]BS17D!C1735+[2]BS17D!C1739+[2]BS17D!C1749+[2]BS17D!C1750+[2]BS17D!C1751+[2]BS17D!C1752+[2]BS17D!C1756+[2]BS17D!C1757+[2]BS17D!C1758+[2]BS17D!C1759+[2]BS17D!C1760+[2]BS17D!C1763+[2]BS17D!C1764+[2]BS17D!C1765+[2]BS17D!C1777+[2]BS17D!C1778+[2]BS17D!C1779+[2]BS17D!C1780+[2]BS17D!C1781+[2]BS17D!C1782+[2]BS17D!C1783+[2]BS17D!C1785+[2]BS17D!C1786+[2]BS17D!C1787+[2]BS17D!C1788+[2]BS17D!C1789+[2]BS17D!C1790+[2]BS17D!C1791+[2]BS17D!C1792+[2]BS17D!C1794+[2]BS17D!C1795+[2]BS17D!C1798+[2]BS17D!C1800+[2]BS17D!C1801+[2]BS17D!C1802+[2]BS17D!C1803+[2]BS17D!C1805+[2]BS17D!C1810+[2]BS17D!C1811+[2]BS17D!C1812+[2]BS17D!C1813+[2]BS17D!C1814+[2]BS17D!C1816+[2]BS17D!C1819+[2]BS17D!C1822+[2]BS17D!C1826+[2]BS17D!C1828+[2]BS17D!C1829+[2]BS17D!C1830+[2]BS17D!C1831+[2]BS17D!C1832+[2]BS17D!C1834+[2]BS17D!C1835+[2]BS17D!C1836+[2]BS17D!C1838+[2]BS17D!C1839+[2]BS17D!C1840+[2]BS17D!C1841+[2]BS17D!C1842+[2]BS17D!C1844</f>
        <v>0</v>
      </c>
      <c r="P92" s="755">
        <f>+[2]BS17A!S$1641+[2]BS17A!S$1642+[2]BS17A!S$1646+[2]BS17A!S$1647+[2]BS17A!S$1648+[2]BS17A!S$1649+[2]BS17A!S$1650+[2]BS17A!S$1651+[2]BS17A!S$1652+[2]BS17A!S$1656+[2]BS17A!S$1657+[2]BS17A!S$1658+[2]BS17A!S$1659+[2]BS17A!S$1660+[2]BS17A!S$1661+[2]BS17A!S$1662+[2]BS17A!S$1677+[2]BS17A!S$1686+[2]BS17A!S$1690+[2]BS17A!S$1695+[2]BS17A!S$1696+[2]BS17A!S$1697+[2]BS17A!S$1701+[2]BS17A!S$1706+[2]BS17A!S$1707+[2]BS17A!S$1709+[2]BS17A!S$1712+[2]BS17A!S$1713+[2]BS17A!S$1714+[2]BS17A!S$1715+[2]BS17A!S$1716+[2]BS17A!S$1717+[2]BS17A!S$1718+[2]BS17A!S$1724+[2]BS17A!S$1729+[2]BS17A!S$1731+[2]BS17A!S$1734+[2]BS17A!S$1735+[2]BS17A!S$1739+[2]BS17A!S$1749+[2]BS17A!S$1750+[2]BS17A!S$1751+[2]BS17A!S$1752+[2]BS17A!S$1756+[2]BS17A!S$1757+[2]BS17A!S$1758+[2]BS17A!S$1759+[2]BS17A!S$1760+[2]BS17A!S$1763+[2]BS17A!S$1764+[2]BS17A!S$1765+[2]BS17A!S$1777+[2]BS17A!S$1778+[2]BS17A!S$1779+[2]BS17A!S$1780+[2]BS17A!S$1781+[2]BS17A!S$1782+[2]BS17A!S$1783+[2]BS17A!S$1785+[2]BS17A!S$1786+[2]BS17A!S$1787+[2]BS17A!S$1788+[2]BS17A!S$1789+[2]BS17A!S$1790+[2]BS17A!S$1791+[2]BS17A!S$1792+[2]BS17A!S$1794+[2]BS17A!S$1795+[2]BS17A!S$1798+[2]BS17A!S$1800+[2]BS17A!S$1801+[2]BS17A!S$1802+[2]BS17A!S$1803+[2]BS17A!S$1805+[2]BS17A!S$1810+[2]BS17A!S$1811+[2]BS17A!S$1812+[2]BS17A!S$1813+[2]BS17A!S$1814+[2]BS17A!S$1816+[2]BS17A!S$1819+[2]BS17A!S$1822+[2]BS17A!S$1826+[2]BS17A!S$1828+[2]BS17A!S$1829+[2]BS17A!S$1830+[2]BS17A!S$1831+[2]BS17A!S$1832+[2]BS17A!S$1834+[2]BS17A!S$1835+[2]BS17A!S$1836+[2]BS17A!S$1838+[2]BS17A!S$1839+[2]BS17A!S$1840+[2]BS17A!S$1841+[2]BS17A!S$1842+[2]BS17A!S$1844</f>
        <v>0</v>
      </c>
      <c r="Q92" s="755">
        <f>+[2]BS17A!T$1641+[2]BS17A!T$1642+[2]BS17A!T$1646+[2]BS17A!T$1647+[2]BS17A!T$1648+[2]BS17A!T$1649+[2]BS17A!T$1650+[2]BS17A!T$1651+[2]BS17A!T$1652+[2]BS17A!T$1656+[2]BS17A!T$1657+[2]BS17A!T$1658+[2]BS17A!T$1659+[2]BS17A!T$1660+[2]BS17A!T$1661+[2]BS17A!T$1662+[2]BS17A!T$1677+[2]BS17A!T$1686+[2]BS17A!T$1690+[2]BS17A!T$1695+[2]BS17A!T$1696+[2]BS17A!T$1697+[2]BS17A!T$1701+[2]BS17A!T$1706+[2]BS17A!T$1707+[2]BS17A!T$1709+[2]BS17A!T$1712+[2]BS17A!T$1713+[2]BS17A!T$1714+[2]BS17A!T$1715+[2]BS17A!T$1716+[2]BS17A!T$1717+[2]BS17A!T$1718+[2]BS17A!T$1724+[2]BS17A!T$1729+[2]BS17A!T$1731+[2]BS17A!T$1734+[2]BS17A!T$1735+[2]BS17A!T$1739+[2]BS17A!T$1749+[2]BS17A!T$1750+[2]BS17A!T$1751+[2]BS17A!T$1752+[2]BS17A!T$1756+[2]BS17A!T$1757+[2]BS17A!T$1758+[2]BS17A!T$1759+[2]BS17A!T$1760+[2]BS17A!T$1763+[2]BS17A!T$1764+[2]BS17A!T$1765+[2]BS17A!T$1777+[2]BS17A!T$1778+[2]BS17A!T$1779+[2]BS17A!T$1780+[2]BS17A!T$1781+[2]BS17A!T$1782+[2]BS17A!T$1783+[2]BS17A!T$1785+[2]BS17A!T$1786+[2]BS17A!T$1787+[2]BS17A!T$1788+[2]BS17A!T$1789+[2]BS17A!T$1790+[2]BS17A!T$1791+[2]BS17A!T$1792+[2]BS17A!T$1794+[2]BS17A!T$1795+[2]BS17A!T$1798+[2]BS17A!T$1800+[2]BS17A!T$1801+[2]BS17A!T$1802+[2]BS17A!T$1803+[2]BS17A!T$1805+[2]BS17A!T$1810+[2]BS17A!T$1811+[2]BS17A!T$1812+[2]BS17A!T$1813+[2]BS17A!T$1814+[2]BS17A!T$1816+[2]BS17A!T$1819+[2]BS17A!T$1822+[2]BS17A!T$1826+[2]BS17A!T$1828+[2]BS17A!T$1829+[2]BS17A!T$1830+[2]BS17A!T$1831+[2]BS17A!T$1832+[2]BS17A!T$1834+[2]BS17A!T$1835+[2]BS17A!T$1836+[2]BS17A!T$1838+[2]BS17A!T$1839+[2]BS17A!T$1840+[2]BS17A!T$1841+[2]BS17A!T$1842+[2]BS17A!T$1844</f>
        <v>0</v>
      </c>
      <c r="R92" s="861"/>
      <c r="Y92" s="645">
        <f>IF(D92&gt;C92,1,0)</f>
        <v>0</v>
      </c>
      <c r="Z92" s="514"/>
      <c r="AA92" s="648"/>
    </row>
    <row r="93" spans="1:27" s="513" customFormat="1" ht="15" customHeight="1" x14ac:dyDescent="0.2">
      <c r="A93" s="1067" t="s">
        <v>122</v>
      </c>
      <c r="B93" s="1068"/>
      <c r="C93" s="868">
        <f>SUM(C91:C92)</f>
        <v>54</v>
      </c>
      <c r="D93" s="869">
        <f t="shared" ref="D93:Q93" si="15">SUM(D91:D92)</f>
        <v>43</v>
      </c>
      <c r="E93" s="745">
        <f t="shared" si="15"/>
        <v>45</v>
      </c>
      <c r="F93" s="870">
        <f t="shared" si="15"/>
        <v>43</v>
      </c>
      <c r="G93" s="870">
        <f t="shared" si="15"/>
        <v>2</v>
      </c>
      <c r="H93" s="870">
        <f t="shared" si="15"/>
        <v>0</v>
      </c>
      <c r="I93" s="871">
        <f t="shared" si="15"/>
        <v>11</v>
      </c>
      <c r="J93" s="872">
        <f t="shared" si="15"/>
        <v>11</v>
      </c>
      <c r="K93" s="872">
        <f t="shared" si="15"/>
        <v>0</v>
      </c>
      <c r="L93" s="872">
        <f t="shared" si="15"/>
        <v>0</v>
      </c>
      <c r="M93" s="873">
        <f t="shared" si="15"/>
        <v>6</v>
      </c>
      <c r="N93" s="873">
        <f t="shared" si="15"/>
        <v>0</v>
      </c>
      <c r="O93" s="873">
        <f t="shared" si="15"/>
        <v>0</v>
      </c>
      <c r="P93" s="873">
        <f t="shared" si="15"/>
        <v>0</v>
      </c>
      <c r="Q93" s="873">
        <f t="shared" si="15"/>
        <v>0</v>
      </c>
      <c r="R93" s="861"/>
      <c r="Y93" s="645">
        <f>IF(D93&gt;C93,1,0)</f>
        <v>0</v>
      </c>
      <c r="AA93" s="647"/>
    </row>
    <row r="94" spans="1:27" ht="33" customHeight="1" x14ac:dyDescent="0.2">
      <c r="A94" s="1129" t="s">
        <v>128</v>
      </c>
      <c r="B94" s="1129"/>
      <c r="C94" s="1129"/>
      <c r="D94" s="1129"/>
      <c r="E94" s="655"/>
      <c r="I94" s="655" t="str">
        <f>IF(SUM(C96:C102)=(+I85+E85),"","Verificar diferencia IQ totales Sección E.1 y F1")</f>
        <v/>
      </c>
      <c r="X94" s="653">
        <f>IF(SUM(D96:D102)=E85,0,1)</f>
        <v>0</v>
      </c>
      <c r="Y94" s="652">
        <f>IF(SUM(C96:C102)=(+I85+E85),0,1)</f>
        <v>0</v>
      </c>
    </row>
    <row r="95" spans="1:27" ht="38.25" customHeight="1" x14ac:dyDescent="0.2">
      <c r="A95" s="1067" t="s">
        <v>129</v>
      </c>
      <c r="B95" s="1068"/>
      <c r="C95" s="736" t="s">
        <v>14</v>
      </c>
      <c r="D95" s="736" t="s">
        <v>130</v>
      </c>
      <c r="E95" s="687" t="s">
        <v>131</v>
      </c>
      <c r="F95" s="688" t="s">
        <v>132</v>
      </c>
      <c r="I95" s="875" t="s">
        <v>133</v>
      </c>
      <c r="J95" s="729">
        <f>+E85+I85</f>
        <v>914</v>
      </c>
      <c r="W95" s="513"/>
      <c r="X95" s="637"/>
      <c r="Y95" s="639"/>
      <c r="Z95" s="647"/>
      <c r="AA95" s="513"/>
    </row>
    <row r="96" spans="1:27" ht="15" customHeight="1" x14ac:dyDescent="0.2">
      <c r="A96" s="1110" t="s">
        <v>134</v>
      </c>
      <c r="B96" s="580" t="s">
        <v>135</v>
      </c>
      <c r="C96" s="876">
        <f t="shared" ref="C96:C101" si="16">SUM(E96:F96)</f>
        <v>296</v>
      </c>
      <c r="D96" s="877">
        <v>151</v>
      </c>
      <c r="E96" s="878">
        <v>31</v>
      </c>
      <c r="F96" s="879">
        <v>265</v>
      </c>
      <c r="G96" s="705" t="str">
        <f t="shared" ref="G96:G101" si="17">IF(D96&gt;C96,"Error: Las actividades totales son menores que las realizadas en beneficiarios","")</f>
        <v/>
      </c>
      <c r="I96" s="875" t="s">
        <v>136</v>
      </c>
      <c r="J96" s="730">
        <f>SUM(C96:C102)</f>
        <v>914</v>
      </c>
      <c r="X96" s="652">
        <f>IF(D96&gt;C96,1,0)</f>
        <v>0</v>
      </c>
      <c r="Y96" s="652"/>
    </row>
    <row r="97" spans="1:26" ht="15" customHeight="1" x14ac:dyDescent="0.2">
      <c r="A97" s="1148"/>
      <c r="B97" s="565" t="s">
        <v>137</v>
      </c>
      <c r="C97" s="880">
        <f>SUM(E97:F97)</f>
        <v>0</v>
      </c>
      <c r="D97" s="881"/>
      <c r="E97" s="882"/>
      <c r="F97" s="883"/>
      <c r="G97" s="705" t="str">
        <f t="shared" si="17"/>
        <v/>
      </c>
      <c r="I97" s="875"/>
      <c r="X97" s="652">
        <f t="shared" ref="X97:X102" si="18">IF(D97&gt;C97,1,0)</f>
        <v>0</v>
      </c>
      <c r="Y97" s="652"/>
    </row>
    <row r="98" spans="1:26" ht="15" customHeight="1" x14ac:dyDescent="0.2">
      <c r="A98" s="1110" t="s">
        <v>138</v>
      </c>
      <c r="B98" s="557" t="s">
        <v>135</v>
      </c>
      <c r="C98" s="884">
        <f t="shared" si="16"/>
        <v>100</v>
      </c>
      <c r="D98" s="885">
        <v>99</v>
      </c>
      <c r="E98" s="886">
        <v>5</v>
      </c>
      <c r="F98" s="887">
        <v>95</v>
      </c>
      <c r="G98" s="705" t="str">
        <f t="shared" si="17"/>
        <v/>
      </c>
      <c r="I98" s="875" t="s">
        <v>139</v>
      </c>
      <c r="J98" s="729">
        <f>+E85</f>
        <v>749</v>
      </c>
      <c r="X98" s="652">
        <f t="shared" si="18"/>
        <v>0</v>
      </c>
      <c r="Y98" s="653"/>
    </row>
    <row r="99" spans="1:26" ht="15" customHeight="1" x14ac:dyDescent="0.2">
      <c r="A99" s="1148"/>
      <c r="B99" s="565" t="s">
        <v>137</v>
      </c>
      <c r="C99" s="880">
        <f t="shared" si="16"/>
        <v>0</v>
      </c>
      <c r="D99" s="881"/>
      <c r="E99" s="882"/>
      <c r="F99" s="883"/>
      <c r="G99" s="705" t="str">
        <f t="shared" si="17"/>
        <v/>
      </c>
      <c r="I99" s="875" t="s">
        <v>140</v>
      </c>
      <c r="J99" s="731">
        <f>SUM(D96:D102)</f>
        <v>749</v>
      </c>
      <c r="X99" s="652">
        <f t="shared" si="18"/>
        <v>0</v>
      </c>
      <c r="Y99" s="653"/>
    </row>
    <row r="100" spans="1:26" ht="15" customHeight="1" x14ac:dyDescent="0.2">
      <c r="A100" s="1096" t="s">
        <v>141</v>
      </c>
      <c r="B100" s="557" t="s">
        <v>142</v>
      </c>
      <c r="C100" s="884">
        <f t="shared" si="16"/>
        <v>130</v>
      </c>
      <c r="D100" s="885">
        <v>130</v>
      </c>
      <c r="E100" s="886">
        <v>16</v>
      </c>
      <c r="F100" s="887">
        <v>114</v>
      </c>
      <c r="G100" s="705" t="str">
        <f t="shared" si="17"/>
        <v/>
      </c>
      <c r="I100" s="888"/>
      <c r="X100" s="652">
        <f t="shared" si="18"/>
        <v>0</v>
      </c>
      <c r="Y100" s="653"/>
    </row>
    <row r="101" spans="1:26" ht="15" customHeight="1" x14ac:dyDescent="0.2">
      <c r="A101" s="1097"/>
      <c r="B101" s="565" t="s">
        <v>143</v>
      </c>
      <c r="C101" s="880">
        <f t="shared" si="16"/>
        <v>3</v>
      </c>
      <c r="D101" s="881">
        <v>3</v>
      </c>
      <c r="E101" s="882">
        <v>1</v>
      </c>
      <c r="F101" s="883">
        <v>2</v>
      </c>
      <c r="G101" s="705" t="str">
        <f t="shared" si="17"/>
        <v/>
      </c>
      <c r="I101" s="888"/>
      <c r="X101" s="652">
        <f t="shared" si="18"/>
        <v>0</v>
      </c>
      <c r="Y101" s="653"/>
    </row>
    <row r="102" spans="1:26" ht="15" customHeight="1" x14ac:dyDescent="0.2">
      <c r="A102" s="1094" t="s">
        <v>144</v>
      </c>
      <c r="B102" s="1095"/>
      <c r="C102" s="889">
        <f>+M85</f>
        <v>385</v>
      </c>
      <c r="D102" s="890">
        <v>366</v>
      </c>
      <c r="E102" s="891"/>
      <c r="F102" s="892"/>
      <c r="G102" s="705" t="str">
        <f>IF(D102&gt;C102,"Error: Las actividades totales son menores que las realizadas en beneficiarios","")</f>
        <v/>
      </c>
      <c r="I102" s="888"/>
      <c r="X102" s="652">
        <f t="shared" si="18"/>
        <v>0</v>
      </c>
      <c r="Y102" s="653"/>
    </row>
    <row r="103" spans="1:26" ht="39" customHeight="1" x14ac:dyDescent="0.2">
      <c r="A103" s="1093" t="s">
        <v>145</v>
      </c>
      <c r="B103" s="1093"/>
      <c r="C103" s="1093"/>
      <c r="D103" s="1093"/>
      <c r="G103" s="526"/>
      <c r="X103" s="638"/>
      <c r="Y103" s="637"/>
    </row>
    <row r="104" spans="1:26" ht="32.25" customHeight="1" x14ac:dyDescent="0.2">
      <c r="A104" s="1067" t="s">
        <v>129</v>
      </c>
      <c r="B104" s="1068"/>
      <c r="C104" s="736" t="s">
        <v>14</v>
      </c>
      <c r="D104" s="687" t="s">
        <v>131</v>
      </c>
      <c r="E104" s="688" t="s">
        <v>132</v>
      </c>
      <c r="F104" s="739"/>
      <c r="G104" s="636"/>
      <c r="I104" s="888"/>
      <c r="X104" s="638"/>
      <c r="Y104" s="637"/>
    </row>
    <row r="105" spans="1:26" ht="15" customHeight="1" x14ac:dyDescent="0.2">
      <c r="A105" s="1112" t="s">
        <v>146</v>
      </c>
      <c r="B105" s="1113"/>
      <c r="C105" s="876">
        <f>SUM(D105:E105)</f>
        <v>0</v>
      </c>
      <c r="D105" s="878"/>
      <c r="E105" s="879"/>
      <c r="F105" s="893"/>
      <c r="G105" s="894"/>
      <c r="H105" s="514" t="s">
        <v>20</v>
      </c>
      <c r="I105" s="888"/>
      <c r="X105" s="638"/>
      <c r="Y105" s="637"/>
    </row>
    <row r="106" spans="1:26" ht="15" customHeight="1" x14ac:dyDescent="0.2">
      <c r="A106" s="1108" t="s">
        <v>147</v>
      </c>
      <c r="B106" s="1109"/>
      <c r="C106" s="895">
        <f>SUM(D106:E106)</f>
        <v>0</v>
      </c>
      <c r="D106" s="896"/>
      <c r="E106" s="897"/>
      <c r="F106" s="893"/>
      <c r="G106" s="894"/>
      <c r="H106" s="514" t="s">
        <v>20</v>
      </c>
      <c r="I106" s="888"/>
      <c r="X106" s="638"/>
      <c r="Y106" s="637"/>
    </row>
    <row r="107" spans="1:26" ht="15" customHeight="1" x14ac:dyDescent="0.2">
      <c r="A107" s="1096" t="s">
        <v>148</v>
      </c>
      <c r="B107" s="580" t="s">
        <v>149</v>
      </c>
      <c r="C107" s="876">
        <f>SUM(D107:E107)</f>
        <v>0</v>
      </c>
      <c r="D107" s="878"/>
      <c r="E107" s="879"/>
      <c r="F107" s="893"/>
      <c r="G107" s="894"/>
      <c r="H107" s="514" t="s">
        <v>20</v>
      </c>
      <c r="I107" s="888"/>
      <c r="X107" s="638"/>
      <c r="Y107" s="637"/>
      <c r="Z107" s="650"/>
    </row>
    <row r="108" spans="1:26" ht="15" customHeight="1" x14ac:dyDescent="0.2">
      <c r="A108" s="1097"/>
      <c r="B108" s="565" t="s">
        <v>143</v>
      </c>
      <c r="C108" s="880">
        <f>SUM(D108:E108)</f>
        <v>0</v>
      </c>
      <c r="D108" s="882"/>
      <c r="E108" s="883"/>
      <c r="F108" s="893"/>
      <c r="G108" s="894"/>
      <c r="H108" s="514" t="s">
        <v>20</v>
      </c>
      <c r="I108" s="888"/>
      <c r="X108" s="638"/>
      <c r="Y108" s="638"/>
      <c r="Z108" s="650"/>
    </row>
    <row r="109" spans="1:26" ht="33" customHeight="1" x14ac:dyDescent="0.2">
      <c r="A109" s="1093" t="s">
        <v>150</v>
      </c>
      <c r="B109" s="1093"/>
      <c r="C109" s="1093"/>
      <c r="D109" s="1093"/>
      <c r="K109" s="614"/>
      <c r="X109" s="638"/>
      <c r="Y109" s="638"/>
    </row>
    <row r="110" spans="1:26" ht="30.75" customHeight="1" x14ac:dyDescent="0.15">
      <c r="A110" s="1104" t="s">
        <v>151</v>
      </c>
      <c r="B110" s="1104"/>
      <c r="C110" s="733" t="s">
        <v>14</v>
      </c>
      <c r="D110" s="733" t="s">
        <v>130</v>
      </c>
      <c r="E110" s="614"/>
      <c r="X110" s="638"/>
      <c r="Y110" s="638"/>
    </row>
    <row r="111" spans="1:26" ht="15" customHeight="1" x14ac:dyDescent="0.15">
      <c r="A111" s="1102" t="s">
        <v>152</v>
      </c>
      <c r="B111" s="1103"/>
      <c r="C111" s="898"/>
      <c r="D111" s="899"/>
      <c r="E111" s="705" t="str">
        <f>IF(D111&gt;C111,"Error: Las actividades totales son menores que las realizadas en beneficiarios","")</f>
        <v/>
      </c>
      <c r="R111" s="640">
        <v>0</v>
      </c>
      <c r="X111" s="652">
        <f>IF(D111&gt;C111,1,0)</f>
        <v>0</v>
      </c>
      <c r="Y111" s="652"/>
    </row>
    <row r="112" spans="1:26" ht="15" customHeight="1" x14ac:dyDescent="0.15">
      <c r="A112" s="1078" t="s">
        <v>153</v>
      </c>
      <c r="B112" s="1079"/>
      <c r="C112" s="900"/>
      <c r="D112" s="901"/>
      <c r="E112" s="705" t="str">
        <f>IF(D112&gt;C112,"Error: Las actividades totales son menores que las realizadas en beneficiarios","")</f>
        <v/>
      </c>
      <c r="R112" s="640">
        <v>0</v>
      </c>
      <c r="X112" s="652">
        <f>IF(D112&gt;C112,1,0)</f>
        <v>0</v>
      </c>
      <c r="Y112" s="653"/>
    </row>
    <row r="113" spans="1:25" ht="37.5" customHeight="1" x14ac:dyDescent="0.2">
      <c r="A113" s="579" t="s">
        <v>154</v>
      </c>
      <c r="B113" s="526"/>
      <c r="C113" s="526"/>
      <c r="D113" s="526"/>
      <c r="F113" s="526"/>
    </row>
    <row r="114" spans="1:25" ht="27" customHeight="1" x14ac:dyDescent="0.1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</row>
    <row r="115" spans="1:25" ht="30" customHeight="1" x14ac:dyDescent="0.15">
      <c r="A115" s="1042"/>
      <c r="B115" s="1043"/>
      <c r="C115" s="736" t="s">
        <v>14</v>
      </c>
      <c r="D115" s="689" t="s">
        <v>156</v>
      </c>
      <c r="E115" s="690" t="s">
        <v>157</v>
      </c>
      <c r="F115" s="735" t="s">
        <v>16</v>
      </c>
      <c r="G115" s="544" t="s">
        <v>17</v>
      </c>
      <c r="H115" s="732" t="s">
        <v>18</v>
      </c>
      <c r="I115" s="1081"/>
      <c r="J115" s="1082"/>
      <c r="K115" s="1077"/>
    </row>
    <row r="116" spans="1:25" ht="15" customHeight="1" x14ac:dyDescent="0.15">
      <c r="A116" s="1063" t="s">
        <v>158</v>
      </c>
      <c r="B116" s="582" t="s">
        <v>159</v>
      </c>
      <c r="C116" s="800">
        <f>+[2]BS17A!C804</f>
        <v>5</v>
      </c>
      <c r="D116" s="902">
        <f>+C116-E116</f>
        <v>0</v>
      </c>
      <c r="E116" s="903">
        <f>+[2]BS17A!D804</f>
        <v>5</v>
      </c>
      <c r="F116" s="802">
        <f>+[2]BS17A!N804</f>
        <v>3</v>
      </c>
      <c r="G116" s="904">
        <f>+[2]BS17A!O804</f>
        <v>2</v>
      </c>
      <c r="H116" s="801">
        <f>+[2]BS17A!P804</f>
        <v>0</v>
      </c>
      <c r="I116" s="801">
        <f>+[2]BS17A!Q804+[2]BS17A!R804</f>
        <v>0</v>
      </c>
      <c r="J116" s="905">
        <f>+[2]BS17D!C806</f>
        <v>0</v>
      </c>
      <c r="K116" s="801">
        <f>+[2]BS17A!T804</f>
        <v>0</v>
      </c>
      <c r="L116" s="705" t="str">
        <f>IF((E116)&gt;C116,"ERROR POR PREVISION",IF((F116+G116+H116)&lt;&gt;C116,"ERROR PROCEDENCIA",""))</f>
        <v/>
      </c>
      <c r="M116" s="523"/>
      <c r="X116" s="654">
        <f>IF(E116&gt;C116,1,0)</f>
        <v>0</v>
      </c>
      <c r="Y116" s="656">
        <f t="shared" ref="Y116:Y133" si="19">IF((F116+G116+H116)&lt;&gt;C116,1,0)</f>
        <v>0</v>
      </c>
    </row>
    <row r="117" spans="1:25" ht="15" customHeight="1" x14ac:dyDescent="0.15">
      <c r="A117" s="1084"/>
      <c r="B117" s="583" t="s">
        <v>160</v>
      </c>
      <c r="C117" s="761">
        <f>+[2]BS17C!C43</f>
        <v>0</v>
      </c>
      <c r="D117" s="906"/>
      <c r="E117" s="907"/>
      <c r="F117" s="762">
        <f>+[2]BS17C!D43</f>
        <v>0</v>
      </c>
      <c r="G117" s="764">
        <f>+[2]BS17C!E43</f>
        <v>0</v>
      </c>
      <c r="H117" s="807">
        <f>+[2]BS17C!F43</f>
        <v>0</v>
      </c>
      <c r="I117" s="807">
        <f>+[2]BS17C!G43</f>
        <v>0</v>
      </c>
      <c r="J117" s="761">
        <f>+[2]BS17D!C1990</f>
        <v>0</v>
      </c>
      <c r="K117" s="807">
        <f>+[2]BS17C!H43</f>
        <v>0</v>
      </c>
      <c r="L117" s="705" t="str">
        <f>IF((F117+G117+H117)&lt;&gt;C117,"ERROR PROCEDENCIA","")</f>
        <v/>
      </c>
      <c r="M117" s="523"/>
      <c r="X117" s="654"/>
      <c r="Y117" s="656">
        <f t="shared" si="19"/>
        <v>0</v>
      </c>
    </row>
    <row r="118" spans="1:25" ht="15" customHeight="1" x14ac:dyDescent="0.15">
      <c r="A118" s="1085"/>
      <c r="B118" s="584" t="s">
        <v>14</v>
      </c>
      <c r="C118" s="743">
        <f>+C117+C116</f>
        <v>5</v>
      </c>
      <c r="D118" s="891"/>
      <c r="E118" s="892"/>
      <c r="F118" s="744">
        <f t="shared" ref="F118:K118" si="20">+F117+F116</f>
        <v>3</v>
      </c>
      <c r="G118" s="746">
        <f t="shared" si="20"/>
        <v>2</v>
      </c>
      <c r="H118" s="814">
        <f t="shared" si="20"/>
        <v>0</v>
      </c>
      <c r="I118" s="814">
        <f t="shared" si="20"/>
        <v>0</v>
      </c>
      <c r="J118" s="743">
        <f>+J117+J116</f>
        <v>0</v>
      </c>
      <c r="K118" s="814">
        <f t="shared" si="20"/>
        <v>0</v>
      </c>
      <c r="L118" s="705" t="str">
        <f>IF((F118+G118+H118)&lt;&gt;C118,"ERROR PROCEDENCIA","")</f>
        <v/>
      </c>
      <c r="M118" s="523"/>
      <c r="X118" s="654"/>
      <c r="Y118" s="656">
        <f t="shared" si="19"/>
        <v>0</v>
      </c>
    </row>
    <row r="119" spans="1:25" ht="15" customHeight="1" x14ac:dyDescent="0.15">
      <c r="A119" s="585" t="s">
        <v>161</v>
      </c>
      <c r="B119" s="586"/>
      <c r="C119" s="908">
        <f>+[2]BS17C!C79</f>
        <v>475</v>
      </c>
      <c r="D119" s="891"/>
      <c r="E119" s="892"/>
      <c r="F119" s="789">
        <f>+[2]BS17C!D79</f>
        <v>0</v>
      </c>
      <c r="G119" s="791">
        <f>+[2]BS17C!E79</f>
        <v>446</v>
      </c>
      <c r="H119" s="909">
        <f>+[2]BS17C!F79</f>
        <v>29</v>
      </c>
      <c r="I119" s="909">
        <f>+[2]BS17C!G79</f>
        <v>0</v>
      </c>
      <c r="J119" s="788">
        <f>+[2]BS17D!C2025</f>
        <v>0</v>
      </c>
      <c r="K119" s="909">
        <f>+[2]BS17C!H79</f>
        <v>0</v>
      </c>
      <c r="L119" s="705" t="str">
        <f>IF((F119+G119+H119)&lt;&gt;C119,"ERROR PROCEDENCIA","")</f>
        <v/>
      </c>
      <c r="M119" s="523"/>
      <c r="X119" s="654"/>
      <c r="Y119" s="656">
        <f t="shared" si="19"/>
        <v>0</v>
      </c>
    </row>
    <row r="120" spans="1:25" ht="15" customHeight="1" x14ac:dyDescent="0.15">
      <c r="A120" s="587" t="s">
        <v>162</v>
      </c>
      <c r="B120" s="588"/>
      <c r="C120" s="910">
        <f>+[2]BS17C!C119</f>
        <v>212</v>
      </c>
      <c r="D120" s="911"/>
      <c r="E120" s="912"/>
      <c r="F120" s="795">
        <f>+[2]BS17C!D119</f>
        <v>1</v>
      </c>
      <c r="G120" s="797">
        <f>+[2]BS17C!E119</f>
        <v>197</v>
      </c>
      <c r="H120" s="823">
        <f>+[2]BS17C!F119</f>
        <v>14</v>
      </c>
      <c r="I120" s="823">
        <f>+[2]BS17C!G119</f>
        <v>0</v>
      </c>
      <c r="J120" s="794">
        <f>+[2]BS17D!C2064</f>
        <v>0</v>
      </c>
      <c r="K120" s="823">
        <f>+[2]BS17C!H119</f>
        <v>0</v>
      </c>
      <c r="L120" s="705" t="str">
        <f>IF((F120+G120+H120)&lt;&gt;C120,"ERROR PROCEDENCIA","")</f>
        <v/>
      </c>
      <c r="M120" s="523"/>
      <c r="X120" s="654"/>
      <c r="Y120" s="656">
        <f t="shared" si="19"/>
        <v>0</v>
      </c>
    </row>
    <row r="121" spans="1:25" ht="15" customHeight="1" x14ac:dyDescent="0.15">
      <c r="A121" s="1086" t="s">
        <v>163</v>
      </c>
      <c r="B121" s="1070"/>
      <c r="C121" s="868">
        <f>+[2]BS17A!C1036</f>
        <v>0</v>
      </c>
      <c r="D121" s="745">
        <f>+C121-E121</f>
        <v>0</v>
      </c>
      <c r="E121" s="747">
        <f>+[2]BS17A!D1036</f>
        <v>0</v>
      </c>
      <c r="F121" s="744">
        <f>+[2]BS17A!N1036</f>
        <v>0</v>
      </c>
      <c r="G121" s="746">
        <f>+[2]BS17A!O1036</f>
        <v>0</v>
      </c>
      <c r="H121" s="814">
        <f>+[2]BS17A!P1036</f>
        <v>0</v>
      </c>
      <c r="I121" s="814">
        <f>+[2]BS17A!Q1036+[2]BS17A!R1036</f>
        <v>0</v>
      </c>
      <c r="J121" s="743">
        <f>+[2]BS17D!C1038</f>
        <v>0</v>
      </c>
      <c r="K121" s="814">
        <f>+[2]BS17A!T1036</f>
        <v>0</v>
      </c>
      <c r="L121" s="705" t="str">
        <f>IF((E121)&gt;C121,"ERROR POR PREVISION",IF((F121+G121+H121)&lt;&gt;C121,"ERROR PROCEDENCIA",""))</f>
        <v/>
      </c>
      <c r="M121" s="523"/>
      <c r="X121" s="654">
        <f>IF(E121&gt;C121,1,0)</f>
        <v>0</v>
      </c>
      <c r="Y121" s="656">
        <f t="shared" si="19"/>
        <v>0</v>
      </c>
    </row>
    <row r="122" spans="1:25" ht="15" customHeight="1" x14ac:dyDescent="0.15">
      <c r="A122" s="589" t="s">
        <v>164</v>
      </c>
      <c r="B122" s="590"/>
      <c r="C122" s="913">
        <f>+[2]BS17C!C161</f>
        <v>2</v>
      </c>
      <c r="D122" s="914"/>
      <c r="E122" s="912"/>
      <c r="F122" s="750">
        <f>+[2]BS17C!D161</f>
        <v>2</v>
      </c>
      <c r="G122" s="752">
        <f>+[2]BS17C!E161</f>
        <v>0</v>
      </c>
      <c r="H122" s="915">
        <f>+[2]BS17C!F161</f>
        <v>0</v>
      </c>
      <c r="I122" s="915">
        <f>+[2]BS17C!G161</f>
        <v>0</v>
      </c>
      <c r="J122" s="749">
        <f>+[2]BS17D!B2105</f>
        <v>0</v>
      </c>
      <c r="K122" s="915">
        <f>+[2]BS17C!H161</f>
        <v>0</v>
      </c>
      <c r="L122" s="705" t="str">
        <f>IF((F122+G122+H122)&lt;&gt;C122,"ERROR PROCEDENCIA","")</f>
        <v/>
      </c>
      <c r="M122" s="523"/>
      <c r="X122" s="654"/>
      <c r="Y122" s="656">
        <f t="shared" si="19"/>
        <v>0</v>
      </c>
    </row>
    <row r="123" spans="1:25" ht="15" customHeight="1" x14ac:dyDescent="0.15">
      <c r="A123" s="1080" t="s">
        <v>165</v>
      </c>
      <c r="B123" s="591" t="s">
        <v>159</v>
      </c>
      <c r="C123" s="910">
        <f>+[2]BS17A!C1196</f>
        <v>576</v>
      </c>
      <c r="D123" s="769">
        <f>+C123-E123</f>
        <v>1</v>
      </c>
      <c r="E123" s="771">
        <f>+[2]BS17A!D1196</f>
        <v>575</v>
      </c>
      <c r="F123" s="768">
        <f>+[2]BS17A!N1196</f>
        <v>92</v>
      </c>
      <c r="G123" s="770">
        <f>+[2]BS17A!O1196</f>
        <v>218</v>
      </c>
      <c r="H123" s="805">
        <f>+[2]BS17A!P1196</f>
        <v>266</v>
      </c>
      <c r="I123" s="805">
        <f>+[2]BS17A!Q1196+[2]BS17A!R1196</f>
        <v>14</v>
      </c>
      <c r="J123" s="767">
        <f>+[2]BS17D!C1198</f>
        <v>0</v>
      </c>
      <c r="K123" s="805">
        <f>+[2]BS17A!T1196</f>
        <v>0</v>
      </c>
      <c r="L123" s="705" t="str">
        <f>IF((E123)&gt;C123,"ERROR POR PREVISION",IF((F123+G123+H123)&lt;&gt;C123,"ERROR PROCEDENCIA",""))</f>
        <v/>
      </c>
      <c r="M123" s="523"/>
      <c r="X123" s="654">
        <f>IF(E123&gt;C123,1,0)</f>
        <v>0</v>
      </c>
      <c r="Y123" s="656">
        <f t="shared" si="19"/>
        <v>0</v>
      </c>
    </row>
    <row r="124" spans="1:25" ht="15" customHeight="1" x14ac:dyDescent="0.15">
      <c r="A124" s="1082"/>
      <c r="B124" s="583" t="s">
        <v>160</v>
      </c>
      <c r="C124" s="916">
        <f>+[2]BS17C!C178</f>
        <v>962</v>
      </c>
      <c r="D124" s="906"/>
      <c r="E124" s="907"/>
      <c r="F124" s="762">
        <f>+[2]BS17C!D178</f>
        <v>225</v>
      </c>
      <c r="G124" s="764">
        <f>+[2]BS17C!E178</f>
        <v>36</v>
      </c>
      <c r="H124" s="807">
        <f>+[2]BS17C!F178</f>
        <v>701</v>
      </c>
      <c r="I124" s="807">
        <f>+[2]BS17C!G178</f>
        <v>0</v>
      </c>
      <c r="J124" s="761">
        <f>+[2]BS17D!C2121</f>
        <v>0</v>
      </c>
      <c r="K124" s="807">
        <f>+[2]BS17C!H178</f>
        <v>0</v>
      </c>
      <c r="L124" s="705" t="str">
        <f>IF((F124+G124+H124)&lt;&gt;C124,"ERROR PROCEDENCIA","")</f>
        <v/>
      </c>
      <c r="M124" s="523"/>
      <c r="X124" s="654"/>
      <c r="Y124" s="656">
        <f t="shared" si="19"/>
        <v>0</v>
      </c>
    </row>
    <row r="125" spans="1:25" ht="15" customHeight="1" x14ac:dyDescent="0.15">
      <c r="A125" s="1081"/>
      <c r="B125" s="584" t="s">
        <v>14</v>
      </c>
      <c r="C125" s="868">
        <f>+C124+C123</f>
        <v>1538</v>
      </c>
      <c r="D125" s="891"/>
      <c r="E125" s="892"/>
      <c r="F125" s="744">
        <f t="shared" ref="F125:K125" si="21">+F124+F123</f>
        <v>317</v>
      </c>
      <c r="G125" s="746">
        <f t="shared" si="21"/>
        <v>254</v>
      </c>
      <c r="H125" s="814">
        <f t="shared" si="21"/>
        <v>967</v>
      </c>
      <c r="I125" s="814">
        <f t="shared" si="21"/>
        <v>14</v>
      </c>
      <c r="J125" s="743">
        <f t="shared" si="21"/>
        <v>0</v>
      </c>
      <c r="K125" s="814">
        <f t="shared" si="21"/>
        <v>0</v>
      </c>
      <c r="L125" s="705" t="str">
        <f>IF((F125+G125+H125)&lt;&gt;C125,"ERROR PROCEDENCIA","")</f>
        <v/>
      </c>
      <c r="M125" s="523"/>
      <c r="X125" s="654"/>
      <c r="Y125" s="656">
        <f t="shared" si="19"/>
        <v>0</v>
      </c>
    </row>
    <row r="126" spans="1:25" ht="15" customHeight="1" x14ac:dyDescent="0.15">
      <c r="A126" s="1082" t="s">
        <v>166</v>
      </c>
      <c r="B126" s="592" t="s">
        <v>159</v>
      </c>
      <c r="C126" s="913">
        <f>+[2]BS17A!C1353</f>
        <v>105</v>
      </c>
      <c r="D126" s="790">
        <f>+C126-E126</f>
        <v>85</v>
      </c>
      <c r="E126" s="792">
        <f>+[2]BS17A!D1353</f>
        <v>20</v>
      </c>
      <c r="F126" s="789">
        <f>+[2]BS17A!N1353</f>
        <v>4</v>
      </c>
      <c r="G126" s="791">
        <f>+[2]BS17A!O1353</f>
        <v>101</v>
      </c>
      <c r="H126" s="909">
        <f>+[2]BS17A!P1353</f>
        <v>0</v>
      </c>
      <c r="I126" s="909">
        <f>+[2]BS17A!Q1353+[2]BS17A!R1353</f>
        <v>0</v>
      </c>
      <c r="J126" s="749">
        <f>+[2]BS17D!C1355</f>
        <v>0</v>
      </c>
      <c r="K126" s="909">
        <f>+[2]BS17A!T1353</f>
        <v>0</v>
      </c>
      <c r="L126" s="705" t="str">
        <f>IF((E126)&gt;C126,"ERROR POR PREVISION",IF((F126+G126+H126)&lt;&gt;C126,"ERROR PROCEDENCIA",""))</f>
        <v/>
      </c>
      <c r="M126" s="523"/>
      <c r="X126" s="654">
        <f>IF(E126&gt;C126,1,0)</f>
        <v>0</v>
      </c>
      <c r="Y126" s="656">
        <f t="shared" si="19"/>
        <v>0</v>
      </c>
    </row>
    <row r="127" spans="1:25" ht="15" customHeight="1" x14ac:dyDescent="0.15">
      <c r="A127" s="1082"/>
      <c r="B127" s="583" t="s">
        <v>160</v>
      </c>
      <c r="C127" s="916">
        <f>+[2]BS17C!C249</f>
        <v>55</v>
      </c>
      <c r="D127" s="906"/>
      <c r="E127" s="907"/>
      <c r="F127" s="762">
        <f>+[2]BS17C!D249</f>
        <v>14</v>
      </c>
      <c r="G127" s="764">
        <f>+[2]BS17C!E249</f>
        <v>20</v>
      </c>
      <c r="H127" s="807">
        <f>+[2]BS17C!F249</f>
        <v>21</v>
      </c>
      <c r="I127" s="807">
        <f>+[2]BS17C!G249</f>
        <v>0</v>
      </c>
      <c r="J127" s="761">
        <f>+[2]BS17D!C2191</f>
        <v>0</v>
      </c>
      <c r="K127" s="807">
        <f>+[2]BS17C!H249</f>
        <v>0</v>
      </c>
      <c r="L127" s="705" t="str">
        <f>IF((F127+G127+H127)&lt;&gt;C127,"ERROR PROCEDENCIA","")</f>
        <v/>
      </c>
      <c r="M127" s="523"/>
      <c r="X127" s="654"/>
      <c r="Y127" s="656">
        <f t="shared" si="19"/>
        <v>0</v>
      </c>
    </row>
    <row r="128" spans="1:25" ht="15" customHeight="1" x14ac:dyDescent="0.15">
      <c r="A128" s="1082"/>
      <c r="B128" s="584" t="s">
        <v>14</v>
      </c>
      <c r="C128" s="868">
        <f>+C127+C126</f>
        <v>160</v>
      </c>
      <c r="D128" s="891"/>
      <c r="E128" s="892"/>
      <c r="F128" s="744">
        <f t="shared" ref="F128:K128" si="22">+F127+F126</f>
        <v>18</v>
      </c>
      <c r="G128" s="746">
        <f t="shared" si="22"/>
        <v>121</v>
      </c>
      <c r="H128" s="814">
        <f t="shared" si="22"/>
        <v>21</v>
      </c>
      <c r="I128" s="814">
        <f t="shared" si="22"/>
        <v>0</v>
      </c>
      <c r="J128" s="743">
        <f t="shared" si="22"/>
        <v>0</v>
      </c>
      <c r="K128" s="814">
        <f t="shared" si="22"/>
        <v>0</v>
      </c>
      <c r="L128" s="705" t="str">
        <f>IF((F128+G128+H128)&lt;&gt;C128,"ERROR PROCEDENCIA","")</f>
        <v/>
      </c>
      <c r="M128" s="523"/>
      <c r="X128" s="654"/>
      <c r="Y128" s="656">
        <f t="shared" si="19"/>
        <v>0</v>
      </c>
    </row>
    <row r="129" spans="1:26" ht="15" customHeight="1" x14ac:dyDescent="0.15">
      <c r="A129" s="587" t="s">
        <v>167</v>
      </c>
      <c r="B129" s="590"/>
      <c r="C129" s="913">
        <f>+[2]BS17C!C289</f>
        <v>91</v>
      </c>
      <c r="D129" s="911"/>
      <c r="E129" s="912"/>
      <c r="F129" s="750">
        <f>+[2]BS17C!D289</f>
        <v>18</v>
      </c>
      <c r="G129" s="752">
        <f>+[2]BS17C!E289</f>
        <v>5</v>
      </c>
      <c r="H129" s="915">
        <f>+[2]BS17C!F289</f>
        <v>68</v>
      </c>
      <c r="I129" s="915">
        <f>+[2]BS17C!G289</f>
        <v>0</v>
      </c>
      <c r="J129" s="749">
        <f>+[2]BS17D!C2230</f>
        <v>0</v>
      </c>
      <c r="K129" s="915">
        <f>+[2]BS17C!H289</f>
        <v>0</v>
      </c>
      <c r="L129" s="705" t="str">
        <f>IF((F129+G129+H129)&lt;&gt;C129,"ERROR PROCEDENCIA","")</f>
        <v/>
      </c>
      <c r="M129" s="523"/>
      <c r="X129" s="654"/>
      <c r="Y129" s="656">
        <f t="shared" si="19"/>
        <v>0</v>
      </c>
    </row>
    <row r="130" spans="1:26" ht="15" customHeight="1" x14ac:dyDescent="0.15">
      <c r="A130" s="585" t="s">
        <v>168</v>
      </c>
      <c r="B130" s="593"/>
      <c r="C130" s="868">
        <f>+[2]BS17A!C1574</f>
        <v>1542</v>
      </c>
      <c r="D130" s="745">
        <f>+C130-E130</f>
        <v>108</v>
      </c>
      <c r="E130" s="747">
        <f>+[2]BS17A!D1574</f>
        <v>1434</v>
      </c>
      <c r="F130" s="744">
        <f>+[2]BS17A!N1574</f>
        <v>1376</v>
      </c>
      <c r="G130" s="746">
        <f>+[2]BS17A!O1574</f>
        <v>166</v>
      </c>
      <c r="H130" s="814">
        <f>+[2]BS17A!P1574</f>
        <v>0</v>
      </c>
      <c r="I130" s="814">
        <f>+[2]BS17A!Q1574+[2]BS17A!R1574</f>
        <v>0</v>
      </c>
      <c r="J130" s="743">
        <f>+[2]BS17D!C1576</f>
        <v>0</v>
      </c>
      <c r="K130" s="814">
        <f>+[2]BS17A!T1574</f>
        <v>0</v>
      </c>
      <c r="L130" s="705" t="str">
        <f>IF((E130)&gt;C130,"ERROR POR PREVISION",IF((F130+G130+H130)&lt;&gt;C130,"ERROR PROCEDENCIA",""))</f>
        <v/>
      </c>
      <c r="M130" s="523"/>
      <c r="X130" s="654">
        <f>IF(E130&gt;C130,1,0)</f>
        <v>0</v>
      </c>
      <c r="Y130" s="656">
        <f t="shared" si="19"/>
        <v>0</v>
      </c>
    </row>
    <row r="131" spans="1:26" ht="15" customHeight="1" x14ac:dyDescent="0.15">
      <c r="A131" s="1087" t="s">
        <v>169</v>
      </c>
      <c r="B131" s="591" t="s">
        <v>159</v>
      </c>
      <c r="C131" s="913">
        <f>+[2]BS17A!C1849</f>
        <v>30</v>
      </c>
      <c r="D131" s="751">
        <f>+C131-E131</f>
        <v>6</v>
      </c>
      <c r="E131" s="753">
        <f>+[2]BS17A!D1849</f>
        <v>24</v>
      </c>
      <c r="F131" s="750">
        <f>+[2]BS17A!N1849</f>
        <v>16</v>
      </c>
      <c r="G131" s="752">
        <f>+[2]BS17A!O1849</f>
        <v>0</v>
      </c>
      <c r="H131" s="915">
        <f>+[2]BS17A!P1849</f>
        <v>14</v>
      </c>
      <c r="I131" s="915">
        <f>+[2]BS17A!Q1849+[2]BS17A!R1849</f>
        <v>0</v>
      </c>
      <c r="J131" s="749">
        <f>+[2]BS17D!C1851</f>
        <v>0</v>
      </c>
      <c r="K131" s="915">
        <f>+[2]BS17A!T1849</f>
        <v>0</v>
      </c>
      <c r="L131" s="705" t="str">
        <f>IF((E131)&gt;C131,"ERROR POR PREVISION",IF((F131+G131+H131)&lt;&gt;C131,"ERROR PROCEDENCIA",""))</f>
        <v/>
      </c>
      <c r="M131" s="523"/>
      <c r="X131" s="654">
        <f>IF(E131&gt;C131,1,0)</f>
        <v>0</v>
      </c>
      <c r="Y131" s="656">
        <f t="shared" si="19"/>
        <v>0</v>
      </c>
    </row>
    <row r="132" spans="1:26" ht="15" customHeight="1" x14ac:dyDescent="0.15">
      <c r="A132" s="1088"/>
      <c r="B132" s="583" t="s">
        <v>160</v>
      </c>
      <c r="C132" s="916">
        <f>+[2]BS17C!C312</f>
        <v>56</v>
      </c>
      <c r="D132" s="906"/>
      <c r="E132" s="907"/>
      <c r="F132" s="762">
        <f>+[2]BS17C!D312</f>
        <v>0</v>
      </c>
      <c r="G132" s="764">
        <f>+[2]BS17C!E312</f>
        <v>55</v>
      </c>
      <c r="H132" s="807">
        <f>+[2]BS17C!F312</f>
        <v>1</v>
      </c>
      <c r="I132" s="807">
        <f>+[2]BS17C!G312</f>
        <v>0</v>
      </c>
      <c r="J132" s="761">
        <f>+[2]BS17D!C2252</f>
        <v>0</v>
      </c>
      <c r="K132" s="807">
        <f>+[2]BS17C!H312</f>
        <v>0</v>
      </c>
      <c r="L132" s="705" t="str">
        <f t="shared" ref="L132:L137" si="23">IF((F132+G132+H132)&lt;&gt;C132,"ERROR PROCEDENCIA","")</f>
        <v/>
      </c>
      <c r="M132" s="523"/>
      <c r="X132" s="654"/>
      <c r="Y132" s="656">
        <f t="shared" si="19"/>
        <v>0</v>
      </c>
    </row>
    <row r="133" spans="1:26" ht="15" customHeight="1" x14ac:dyDescent="0.15">
      <c r="A133" s="1089"/>
      <c r="B133" s="584" t="s">
        <v>14</v>
      </c>
      <c r="C133" s="868">
        <f>+C132+C131</f>
        <v>86</v>
      </c>
      <c r="D133" s="891"/>
      <c r="E133" s="892"/>
      <c r="F133" s="744">
        <f t="shared" ref="F133:K133" si="24">+F132+F131</f>
        <v>16</v>
      </c>
      <c r="G133" s="746">
        <f t="shared" si="24"/>
        <v>55</v>
      </c>
      <c r="H133" s="814">
        <f t="shared" si="24"/>
        <v>15</v>
      </c>
      <c r="I133" s="814">
        <f t="shared" si="24"/>
        <v>0</v>
      </c>
      <c r="J133" s="743">
        <f t="shared" si="24"/>
        <v>0</v>
      </c>
      <c r="K133" s="814">
        <f t="shared" si="24"/>
        <v>0</v>
      </c>
      <c r="L133" s="705" t="str">
        <f t="shared" si="23"/>
        <v/>
      </c>
      <c r="M133" s="523"/>
      <c r="X133" s="654"/>
      <c r="Y133" s="656">
        <f t="shared" si="19"/>
        <v>0</v>
      </c>
    </row>
    <row r="134" spans="1:26" ht="15" customHeight="1" x14ac:dyDescent="0.15">
      <c r="A134" s="585" t="s">
        <v>170</v>
      </c>
      <c r="B134" s="593"/>
      <c r="C134" s="868">
        <f>+[2]BS17C!C330</f>
        <v>1228</v>
      </c>
      <c r="D134" s="891"/>
      <c r="E134" s="892"/>
      <c r="F134" s="744">
        <f>+[2]BS17C!D330</f>
        <v>7</v>
      </c>
      <c r="G134" s="746">
        <f>+[2]BS17C!E330</f>
        <v>1221</v>
      </c>
      <c r="H134" s="814">
        <f>+[2]BS17C!F330</f>
        <v>0</v>
      </c>
      <c r="I134" s="814">
        <f>+[2]BS17C!G330</f>
        <v>0</v>
      </c>
      <c r="J134" s="743">
        <f>+[2]BS17D!I325</f>
        <v>0</v>
      </c>
      <c r="K134" s="814">
        <f>+[2]BS17C!H330</f>
        <v>0</v>
      </c>
      <c r="L134" s="705" t="str">
        <f t="shared" si="23"/>
        <v/>
      </c>
      <c r="M134" s="523"/>
      <c r="X134" s="654"/>
      <c r="Y134" s="656"/>
    </row>
    <row r="135" spans="1:26" ht="15" customHeight="1" x14ac:dyDescent="0.15">
      <c r="A135" s="1052" t="s">
        <v>171</v>
      </c>
      <c r="B135" s="594" t="s">
        <v>159</v>
      </c>
      <c r="C135" s="917">
        <f>+C116+C121+C123+C126+C130+C131</f>
        <v>2258</v>
      </c>
      <c r="D135" s="835"/>
      <c r="E135" s="836"/>
      <c r="F135" s="769">
        <f t="shared" ref="F135:K135" si="25">+F116+F121+F123+F126+F130+F131</f>
        <v>1491</v>
      </c>
      <c r="G135" s="770">
        <f t="shared" si="25"/>
        <v>487</v>
      </c>
      <c r="H135" s="771">
        <f t="shared" si="25"/>
        <v>280</v>
      </c>
      <c r="I135" s="917">
        <f t="shared" si="25"/>
        <v>14</v>
      </c>
      <c r="J135" s="767">
        <f>+J116+J121+J123+J126+J130+J131</f>
        <v>0</v>
      </c>
      <c r="K135" s="805">
        <f t="shared" si="25"/>
        <v>0</v>
      </c>
      <c r="L135" s="705" t="str">
        <f t="shared" si="23"/>
        <v/>
      </c>
      <c r="M135" s="523"/>
      <c r="X135" s="654"/>
      <c r="Y135" s="656">
        <f>IF((F135+G135+H135)&lt;&gt;C135,1,0)</f>
        <v>0</v>
      </c>
    </row>
    <row r="136" spans="1:26" ht="15" customHeight="1" x14ac:dyDescent="0.15">
      <c r="A136" s="1053"/>
      <c r="B136" s="595" t="s">
        <v>160</v>
      </c>
      <c r="C136" s="862">
        <f>+C117+C119+C120+C122+C124+C127+C129+C132+C134</f>
        <v>3081</v>
      </c>
      <c r="D136" s="891"/>
      <c r="E136" s="892"/>
      <c r="F136" s="756">
        <f t="shared" ref="F136:K136" si="26">+F117+F119+F120+F122+F124+F127+F129+F132+F134</f>
        <v>267</v>
      </c>
      <c r="G136" s="758">
        <f t="shared" si="26"/>
        <v>1980</v>
      </c>
      <c r="H136" s="821">
        <f t="shared" si="26"/>
        <v>834</v>
      </c>
      <c r="I136" s="821">
        <f t="shared" si="26"/>
        <v>0</v>
      </c>
      <c r="J136" s="755">
        <f t="shared" si="26"/>
        <v>0</v>
      </c>
      <c r="K136" s="821">
        <f t="shared" si="26"/>
        <v>0</v>
      </c>
      <c r="L136" s="705" t="str">
        <f t="shared" si="23"/>
        <v/>
      </c>
      <c r="M136" s="523"/>
      <c r="X136" s="654"/>
      <c r="Y136" s="656">
        <f>IF((F136+G136+H136)&lt;&gt;C136,1,0)</f>
        <v>0</v>
      </c>
    </row>
    <row r="137" spans="1:26" ht="15" customHeight="1" x14ac:dyDescent="0.15">
      <c r="A137" s="1054"/>
      <c r="B137" s="596" t="s">
        <v>14</v>
      </c>
      <c r="C137" s="916">
        <f>+C135+C136</f>
        <v>5339</v>
      </c>
      <c r="D137" s="911"/>
      <c r="E137" s="912"/>
      <c r="F137" s="762">
        <f t="shared" ref="F137:K137" si="27">+F135+F136</f>
        <v>1758</v>
      </c>
      <c r="G137" s="764">
        <f t="shared" si="27"/>
        <v>2467</v>
      </c>
      <c r="H137" s="807">
        <f t="shared" si="27"/>
        <v>1114</v>
      </c>
      <c r="I137" s="807">
        <f t="shared" si="27"/>
        <v>14</v>
      </c>
      <c r="J137" s="761">
        <f t="shared" si="27"/>
        <v>0</v>
      </c>
      <c r="K137" s="807">
        <f t="shared" si="27"/>
        <v>0</v>
      </c>
      <c r="L137" s="705" t="str">
        <f t="shared" si="23"/>
        <v/>
      </c>
      <c r="M137" s="523"/>
      <c r="X137" s="654"/>
      <c r="Y137" s="656">
        <f>IF((F137+G137+H137)&lt;&gt;C137,1,0)</f>
        <v>0</v>
      </c>
    </row>
    <row r="138" spans="1:26" ht="27.75" customHeight="1" x14ac:dyDescent="0.2">
      <c r="A138" s="579" t="s">
        <v>172</v>
      </c>
      <c r="B138" s="526"/>
      <c r="C138" s="597"/>
      <c r="D138" s="597"/>
      <c r="E138" s="598"/>
      <c r="F138" s="597"/>
      <c r="G138" s="888"/>
      <c r="H138" s="888"/>
      <c r="I138" s="888"/>
      <c r="J138" s="888"/>
      <c r="K138" s="888"/>
      <c r="L138" s="888"/>
      <c r="M138" s="888"/>
    </row>
    <row r="139" spans="1:26" ht="27" customHeight="1" x14ac:dyDescent="0.2">
      <c r="A139" s="1055" t="s">
        <v>173</v>
      </c>
      <c r="B139" s="1056"/>
      <c r="C139" s="667" t="s">
        <v>14</v>
      </c>
      <c r="D139" s="599" t="s">
        <v>174</v>
      </c>
      <c r="E139" s="600"/>
      <c r="F139" s="888"/>
      <c r="G139" s="888"/>
      <c r="H139" s="888"/>
      <c r="I139" s="888"/>
      <c r="J139" s="888"/>
      <c r="K139" s="888"/>
      <c r="Z139" s="514"/>
    </row>
    <row r="140" spans="1:26" ht="15" customHeight="1" x14ac:dyDescent="0.2">
      <c r="A140" s="657" t="s">
        <v>175</v>
      </c>
      <c r="B140" s="601"/>
      <c r="C140" s="918">
        <f>+[2]BS17C!C383</f>
        <v>0</v>
      </c>
      <c r="D140" s="800">
        <f>+[2]BS17C!E383</f>
        <v>0</v>
      </c>
      <c r="E140" s="705" t="str">
        <f t="shared" ref="E140:E146" si="28">IF(D140&gt;C140,"Error: Las actividades totales son menores que las realizadas en beneficiarios","")</f>
        <v/>
      </c>
      <c r="F140" s="888"/>
      <c r="G140" s="888"/>
      <c r="H140" s="888"/>
      <c r="I140" s="888"/>
      <c r="J140" s="888"/>
      <c r="K140" s="888"/>
      <c r="L140" s="919"/>
      <c r="M140" s="919"/>
      <c r="N140" s="919"/>
      <c r="X140" s="654">
        <f>IF(D140&gt;C140,1,0)</f>
        <v>0</v>
      </c>
      <c r="Z140" s="514"/>
    </row>
    <row r="141" spans="1:26" ht="15" customHeight="1" x14ac:dyDescent="0.2">
      <c r="A141" s="563" t="s">
        <v>176</v>
      </c>
      <c r="B141" s="602"/>
      <c r="C141" s="862">
        <f>+[2]BS17A!C1861</f>
        <v>58</v>
      </c>
      <c r="D141" s="755">
        <f>+[2]BS17A!D1861</f>
        <v>44</v>
      </c>
      <c r="E141" s="705" t="str">
        <f t="shared" si="28"/>
        <v/>
      </c>
      <c r="F141" s="888"/>
      <c r="G141" s="888"/>
      <c r="H141" s="888"/>
      <c r="I141" s="888"/>
      <c r="J141" s="888"/>
      <c r="K141" s="888"/>
      <c r="L141" s="919"/>
      <c r="M141" s="919"/>
      <c r="N141" s="919"/>
      <c r="X141" s="654">
        <f t="shared" ref="X141:X146" si="29">IF(D141&gt;C141,1,0)</f>
        <v>0</v>
      </c>
      <c r="Z141" s="514"/>
    </row>
    <row r="142" spans="1:26" ht="15" customHeight="1" x14ac:dyDescent="0.2">
      <c r="A142" s="563" t="s">
        <v>177</v>
      </c>
      <c r="B142" s="602"/>
      <c r="C142" s="862">
        <f>+[2]BS17A!C48</f>
        <v>510</v>
      </c>
      <c r="D142" s="755">
        <f>+[2]BS17A!D48</f>
        <v>504</v>
      </c>
      <c r="E142" s="705" t="str">
        <f t="shared" si="28"/>
        <v/>
      </c>
      <c r="F142" s="888"/>
      <c r="G142" s="888"/>
      <c r="H142" s="888"/>
      <c r="I142" s="888"/>
      <c r="J142" s="888"/>
      <c r="K142" s="888"/>
      <c r="L142" s="919"/>
      <c r="M142" s="919"/>
      <c r="N142" s="919"/>
      <c r="X142" s="654">
        <f t="shared" si="29"/>
        <v>0</v>
      </c>
      <c r="Z142" s="514"/>
    </row>
    <row r="143" spans="1:26" ht="15" customHeight="1" x14ac:dyDescent="0.2">
      <c r="A143" s="563" t="s">
        <v>178</v>
      </c>
      <c r="B143" s="602"/>
      <c r="C143" s="920"/>
      <c r="D143" s="921"/>
      <c r="E143" s="705" t="str">
        <f t="shared" si="28"/>
        <v/>
      </c>
      <c r="F143" s="888"/>
      <c r="G143" s="888"/>
      <c r="H143" s="888"/>
      <c r="I143" s="888"/>
      <c r="J143" s="888"/>
      <c r="K143" s="888"/>
      <c r="L143" s="919"/>
      <c r="M143" s="919"/>
      <c r="N143" s="919"/>
      <c r="X143" s="654">
        <f t="shared" si="29"/>
        <v>0</v>
      </c>
      <c r="Z143" s="514"/>
    </row>
    <row r="144" spans="1:26" ht="15" customHeight="1" x14ac:dyDescent="0.2">
      <c r="A144" s="563" t="s">
        <v>179</v>
      </c>
      <c r="B144" s="602"/>
      <c r="C144" s="862">
        <f>+[2]BS17A!C50</f>
        <v>38</v>
      </c>
      <c r="D144" s="922">
        <f>+[2]BS17A!D50</f>
        <v>38</v>
      </c>
      <c r="E144" s="705" t="str">
        <f t="shared" si="28"/>
        <v/>
      </c>
      <c r="F144" s="888"/>
      <c r="G144" s="888"/>
      <c r="H144" s="888"/>
      <c r="I144" s="888"/>
      <c r="J144" s="888"/>
      <c r="K144" s="888"/>
      <c r="L144" s="919"/>
      <c r="M144" s="919"/>
      <c r="N144" s="919"/>
      <c r="X144" s="654">
        <f t="shared" si="29"/>
        <v>0</v>
      </c>
      <c r="Z144" s="514"/>
    </row>
    <row r="145" spans="1:28" ht="15" customHeight="1" x14ac:dyDescent="0.2">
      <c r="A145" s="603" t="s">
        <v>180</v>
      </c>
      <c r="B145" s="604"/>
      <c r="C145" s="865">
        <f>+[2]BS17A!C51</f>
        <v>82</v>
      </c>
      <c r="D145" s="794">
        <f>+[2]BS17A!D51</f>
        <v>79</v>
      </c>
      <c r="E145" s="705" t="str">
        <f t="shared" si="28"/>
        <v/>
      </c>
      <c r="F145" s="888"/>
      <c r="G145" s="888"/>
      <c r="H145" s="888"/>
      <c r="I145" s="888"/>
      <c r="J145" s="888"/>
      <c r="K145" s="888"/>
      <c r="L145" s="919"/>
      <c r="M145" s="919"/>
      <c r="N145" s="919"/>
      <c r="X145" s="654">
        <f t="shared" si="29"/>
        <v>0</v>
      </c>
      <c r="Z145" s="514"/>
    </row>
    <row r="146" spans="1:28" ht="15" customHeight="1" x14ac:dyDescent="0.2">
      <c r="A146" s="581" t="s">
        <v>181</v>
      </c>
      <c r="B146" s="605"/>
      <c r="C146" s="868">
        <f>SUM(C140:C145)</f>
        <v>688</v>
      </c>
      <c r="D146" s="743">
        <f>SUM(D140:D145)</f>
        <v>665</v>
      </c>
      <c r="E146" s="705" t="str">
        <f t="shared" si="28"/>
        <v/>
      </c>
      <c r="F146" s="888"/>
      <c r="G146" s="888"/>
      <c r="H146" s="888"/>
      <c r="I146" s="888"/>
      <c r="J146" s="888"/>
      <c r="K146" s="888"/>
      <c r="L146" s="919"/>
      <c r="M146" s="919"/>
      <c r="N146" s="919"/>
      <c r="X146" s="654">
        <f t="shared" si="29"/>
        <v>0</v>
      </c>
      <c r="Z146" s="514"/>
    </row>
    <row r="147" spans="1:28" s="606" customFormat="1" ht="33" customHeight="1" x14ac:dyDescent="0.2">
      <c r="A147" s="1092" t="s">
        <v>182</v>
      </c>
      <c r="B147" s="1092"/>
      <c r="C147" s="1092"/>
      <c r="D147" s="1092"/>
      <c r="E147" s="1092"/>
      <c r="F147" s="1092"/>
      <c r="W147" s="514"/>
      <c r="X147" s="638"/>
      <c r="Y147" s="638"/>
      <c r="Z147" s="514"/>
      <c r="AA147" s="514"/>
    </row>
    <row r="148" spans="1:28" s="606" customFormat="1" ht="13.9" customHeight="1" x14ac:dyDescent="0.2">
      <c r="A148" s="607"/>
      <c r="B148" s="608"/>
      <c r="C148" s="1144" t="s">
        <v>183</v>
      </c>
      <c r="D148" s="1145"/>
      <c r="E148" s="1144" t="s">
        <v>184</v>
      </c>
      <c r="F148" s="1145"/>
      <c r="G148" s="888"/>
      <c r="H148" s="888"/>
      <c r="I148" s="888"/>
      <c r="J148" s="888"/>
      <c r="K148" s="888"/>
      <c r="L148" s="888"/>
      <c r="M148" s="888"/>
      <c r="N148" s="888"/>
      <c r="O148" s="923"/>
      <c r="W148" s="514"/>
      <c r="X148" s="638"/>
      <c r="Y148" s="638"/>
      <c r="Z148" s="514"/>
      <c r="AA148" s="514"/>
    </row>
    <row r="149" spans="1:28" ht="11.25" customHeight="1" x14ac:dyDescent="0.2">
      <c r="A149" s="1063" t="s">
        <v>185</v>
      </c>
      <c r="B149" s="1064"/>
      <c r="C149" s="1146"/>
      <c r="D149" s="1147"/>
      <c r="E149" s="1146"/>
      <c r="F149" s="1147"/>
      <c r="G149" s="888"/>
      <c r="H149" s="888"/>
      <c r="I149" s="888"/>
      <c r="J149" s="888"/>
      <c r="K149" s="888"/>
      <c r="L149" s="888"/>
      <c r="M149" s="888"/>
      <c r="N149" s="888"/>
      <c r="O149" s="923"/>
      <c r="X149" s="638"/>
      <c r="Z149" s="514"/>
    </row>
    <row r="150" spans="1:28" ht="30" customHeight="1" x14ac:dyDescent="0.2">
      <c r="A150" s="609"/>
      <c r="B150" s="610"/>
      <c r="C150" s="924" t="s">
        <v>14</v>
      </c>
      <c r="D150" s="925" t="s">
        <v>186</v>
      </c>
      <c r="E150" s="926" t="s">
        <v>187</v>
      </c>
      <c r="F150" s="925" t="s">
        <v>188</v>
      </c>
      <c r="G150" s="888"/>
      <c r="H150" s="888"/>
      <c r="I150" s="888"/>
      <c r="J150" s="888"/>
      <c r="K150" s="888"/>
      <c r="L150" s="888"/>
      <c r="N150" s="888"/>
      <c r="O150" s="923"/>
      <c r="X150" s="638"/>
      <c r="Y150" s="651">
        <f>IF(D151&gt;C151,1,0)</f>
        <v>0</v>
      </c>
      <c r="Z150" s="514"/>
    </row>
    <row r="151" spans="1:28" ht="15" customHeight="1" x14ac:dyDescent="0.2">
      <c r="A151" s="1073" t="s">
        <v>189</v>
      </c>
      <c r="B151" s="1074"/>
      <c r="C151" s="927">
        <v>288</v>
      </c>
      <c r="D151" s="928"/>
      <c r="E151" s="927">
        <v>1168</v>
      </c>
      <c r="F151" s="928"/>
      <c r="G151" s="708" t="str">
        <f>+W151</f>
        <v/>
      </c>
      <c r="H151" s="520"/>
      <c r="I151" s="520" t="str">
        <f>+X151</f>
        <v/>
      </c>
      <c r="N151" s="888"/>
      <c r="O151" s="923"/>
      <c r="W151" s="665" t="str">
        <f>IF(D151&gt;C151,"Despachadas total menor que parcial","")</f>
        <v/>
      </c>
      <c r="X151" s="665" t="str">
        <f>IF(F151&gt;E151,"Prescrita solicitadas menor rechazadas","")</f>
        <v/>
      </c>
      <c r="Y151" s="651">
        <f>IF(F151&gt;E151,1,0)</f>
        <v>0</v>
      </c>
      <c r="Z151" s="514"/>
    </row>
    <row r="152" spans="1:28" ht="15" customHeight="1" x14ac:dyDescent="0.2">
      <c r="A152" s="1061" t="s">
        <v>190</v>
      </c>
      <c r="B152" s="1062"/>
      <c r="C152" s="929">
        <v>5047</v>
      </c>
      <c r="D152" s="930">
        <v>480</v>
      </c>
      <c r="E152" s="929">
        <v>11949</v>
      </c>
      <c r="F152" s="930">
        <v>1104</v>
      </c>
      <c r="G152" s="708" t="str">
        <f>+W152</f>
        <v/>
      </c>
      <c r="H152" s="520"/>
      <c r="I152" s="520" t="str">
        <f>+X152</f>
        <v/>
      </c>
      <c r="N152" s="888"/>
      <c r="O152" s="923"/>
      <c r="W152" s="665" t="str">
        <f>IF(D152&gt;C152,"Despachadas total menor que parcial","")</f>
        <v/>
      </c>
      <c r="X152" s="665" t="str">
        <f>IF(F152&gt;E152,"Prescrita solicitadas menor rechazadas","")</f>
        <v/>
      </c>
      <c r="Y152" s="651">
        <f>IF(D152&gt;C152,1,0)</f>
        <v>0</v>
      </c>
      <c r="Z152" s="514"/>
    </row>
    <row r="153" spans="1:28" ht="15" customHeight="1" x14ac:dyDescent="0.2">
      <c r="A153" s="1067" t="s">
        <v>14</v>
      </c>
      <c r="B153" s="1068"/>
      <c r="C153" s="745">
        <f>SUM(C151:C152)</f>
        <v>5335</v>
      </c>
      <c r="D153" s="747">
        <f>SUM(D151:D152)</f>
        <v>480</v>
      </c>
      <c r="E153" s="745">
        <f>SUM(E151:E152)</f>
        <v>13117</v>
      </c>
      <c r="F153" s="747">
        <f>SUM(F151:F152)</f>
        <v>1104</v>
      </c>
      <c r="G153" s="931"/>
      <c r="H153" s="888"/>
      <c r="I153" s="888"/>
      <c r="J153" s="888"/>
      <c r="K153" s="888"/>
      <c r="L153" s="888"/>
      <c r="N153" s="932"/>
      <c r="O153" s="932"/>
      <c r="P153" s="700"/>
      <c r="Q153" s="700"/>
      <c r="R153" s="700"/>
      <c r="S153" s="700"/>
      <c r="T153" s="700"/>
      <c r="U153" s="700"/>
      <c r="V153" s="700"/>
      <c r="W153" s="700"/>
      <c r="X153" s="701"/>
      <c r="Y153" s="702">
        <f>IF(F152&gt;E152,1,0)</f>
        <v>0</v>
      </c>
      <c r="Z153" s="700"/>
      <c r="AA153" s="700"/>
      <c r="AB153" s="700"/>
    </row>
    <row r="154" spans="1:28" s="606" customFormat="1" ht="33" customHeight="1" x14ac:dyDescent="0.2">
      <c r="A154" s="579" t="s">
        <v>191</v>
      </c>
      <c r="N154" s="702"/>
      <c r="O154" s="702"/>
      <c r="P154" s="702"/>
      <c r="Q154" s="702"/>
      <c r="R154" s="702"/>
      <c r="S154" s="702"/>
      <c r="T154" s="700"/>
      <c r="U154" s="702"/>
      <c r="V154" s="702"/>
      <c r="W154" s="702"/>
      <c r="X154" s="702"/>
      <c r="Y154" s="702"/>
      <c r="Z154" s="702"/>
      <c r="AA154" s="702"/>
      <c r="AB154" s="702"/>
    </row>
    <row r="155" spans="1:28" ht="11.25" customHeight="1" x14ac:dyDescent="0.15">
      <c r="A155" s="1040" t="s">
        <v>192</v>
      </c>
      <c r="B155" s="1041"/>
      <c r="C155" s="1075" t="s">
        <v>14</v>
      </c>
      <c r="N155" s="700"/>
      <c r="O155" s="700"/>
      <c r="P155" s="700"/>
      <c r="Q155" s="700"/>
      <c r="R155" s="700"/>
      <c r="S155" s="700"/>
      <c r="T155" s="700"/>
      <c r="U155" s="700"/>
      <c r="V155" s="700"/>
      <c r="W155" s="700"/>
      <c r="X155" s="700"/>
      <c r="Y155" s="700"/>
      <c r="Z155" s="700"/>
      <c r="AA155" s="700"/>
      <c r="AB155" s="700"/>
    </row>
    <row r="156" spans="1:28" ht="21.95" customHeight="1" x14ac:dyDescent="0.15">
      <c r="A156" s="1042"/>
      <c r="B156" s="1043"/>
      <c r="C156" s="1076"/>
      <c r="N156" s="700"/>
      <c r="O156" s="700"/>
      <c r="P156" s="702"/>
      <c r="Q156" s="700"/>
      <c r="R156" s="700"/>
      <c r="S156" s="700"/>
      <c r="T156" s="700"/>
      <c r="U156" s="700"/>
      <c r="V156" s="700"/>
      <c r="W156" s="700"/>
      <c r="X156" s="700"/>
      <c r="Y156" s="700"/>
      <c r="Z156" s="700"/>
      <c r="AA156" s="700"/>
      <c r="AB156" s="700"/>
    </row>
    <row r="157" spans="1:28" ht="14.1" customHeight="1" x14ac:dyDescent="0.15">
      <c r="A157" s="1090" t="s">
        <v>193</v>
      </c>
      <c r="B157" s="1091"/>
      <c r="C157" s="696">
        <v>10831</v>
      </c>
      <c r="D157" s="709"/>
      <c r="E157" s="697"/>
      <c r="F157" s="698"/>
      <c r="H157" s="699"/>
      <c r="I157" s="699"/>
      <c r="J157" s="699"/>
      <c r="K157" s="699"/>
      <c r="L157" s="699"/>
      <c r="M157" s="699"/>
      <c r="N157" s="703"/>
      <c r="O157" s="703"/>
      <c r="P157" s="702"/>
      <c r="Q157" s="700"/>
      <c r="R157" s="700"/>
      <c r="S157" s="700"/>
      <c r="T157" s="700"/>
      <c r="U157" s="700"/>
      <c r="V157" s="700"/>
      <c r="W157" s="700"/>
      <c r="X157" s="700"/>
      <c r="Y157" s="700"/>
      <c r="Z157" s="700"/>
      <c r="AA157" s="700"/>
      <c r="AB157" s="700"/>
    </row>
    <row r="158" spans="1:28" ht="33" customHeight="1" x14ac:dyDescent="0.2">
      <c r="A158" s="668" t="s">
        <v>194</v>
      </c>
      <c r="B158" s="666"/>
      <c r="C158" s="666"/>
      <c r="D158" s="933"/>
      <c r="E158" s="933"/>
      <c r="F158" s="933"/>
      <c r="G158" s="888"/>
      <c r="H158" s="888"/>
      <c r="I158" s="888"/>
      <c r="J158" s="888"/>
      <c r="K158" s="888"/>
      <c r="L158" s="888"/>
      <c r="M158" s="888"/>
      <c r="N158" s="932"/>
      <c r="O158" s="932"/>
      <c r="P158" s="700"/>
      <c r="Q158" s="700"/>
      <c r="R158" s="700"/>
      <c r="S158" s="700"/>
      <c r="T158" s="700"/>
      <c r="U158" s="700"/>
      <c r="V158" s="700"/>
      <c r="W158" s="700"/>
      <c r="X158" s="701"/>
      <c r="Y158" s="701"/>
      <c r="Z158" s="700"/>
      <c r="AA158" s="700"/>
      <c r="AB158" s="700"/>
    </row>
    <row r="159" spans="1:28" ht="21.75" customHeight="1" x14ac:dyDescent="0.2">
      <c r="A159" s="607"/>
      <c r="B159" s="608"/>
      <c r="C159" s="934" t="s">
        <v>14</v>
      </c>
      <c r="D159" s="933"/>
      <c r="E159" s="933"/>
      <c r="F159" s="933"/>
      <c r="G159" s="888"/>
      <c r="H159" s="888"/>
      <c r="I159" s="888"/>
      <c r="J159" s="888"/>
      <c r="K159" s="888"/>
      <c r="L159" s="888"/>
      <c r="M159" s="888"/>
      <c r="N159" s="888"/>
      <c r="O159" s="923"/>
      <c r="X159" s="638"/>
      <c r="Y159" s="638"/>
      <c r="Z159" s="514"/>
    </row>
    <row r="160" spans="1:28" ht="15" customHeight="1" x14ac:dyDescent="0.2">
      <c r="A160" s="1077" t="s">
        <v>195</v>
      </c>
      <c r="B160" s="658" t="s">
        <v>196</v>
      </c>
      <c r="C160" s="935"/>
      <c r="D160" s="936"/>
      <c r="E160" s="933"/>
      <c r="F160" s="933"/>
      <c r="G160" s="888"/>
      <c r="H160" s="888"/>
      <c r="I160" s="888"/>
      <c r="J160" s="888"/>
      <c r="K160" s="888"/>
      <c r="L160" s="888"/>
      <c r="M160" s="888"/>
      <c r="N160" s="888"/>
      <c r="O160" s="923"/>
      <c r="X160" s="638"/>
      <c r="Y160" s="638"/>
      <c r="Z160" s="514"/>
    </row>
    <row r="161" spans="1:26" ht="15" customHeight="1" x14ac:dyDescent="0.2">
      <c r="A161" s="1077"/>
      <c r="B161" s="659" t="s">
        <v>197</v>
      </c>
      <c r="C161" s="937">
        <v>3716</v>
      </c>
      <c r="D161" s="936"/>
      <c r="E161" s="933"/>
      <c r="F161" s="933"/>
      <c r="G161" s="888"/>
      <c r="H161" s="888"/>
      <c r="I161" s="888"/>
      <c r="J161" s="888"/>
      <c r="K161" s="888"/>
      <c r="L161" s="888"/>
      <c r="M161" s="888"/>
      <c r="N161" s="888"/>
      <c r="O161" s="923"/>
      <c r="X161" s="638"/>
      <c r="Y161" s="638"/>
      <c r="Z161" s="514"/>
    </row>
    <row r="162" spans="1:26" ht="15" customHeight="1" x14ac:dyDescent="0.2">
      <c r="A162" s="1065" t="s">
        <v>198</v>
      </c>
      <c r="B162" s="1066"/>
      <c r="C162" s="938">
        <v>3525</v>
      </c>
      <c r="D162" s="936"/>
      <c r="E162" s="933"/>
      <c r="F162" s="933"/>
      <c r="G162" s="888"/>
      <c r="H162" s="888"/>
      <c r="I162" s="888"/>
      <c r="J162" s="888"/>
      <c r="K162" s="888"/>
      <c r="L162" s="888"/>
      <c r="M162" s="888"/>
      <c r="N162" s="888"/>
      <c r="O162" s="923"/>
      <c r="X162" s="638"/>
      <c r="Y162" s="638"/>
      <c r="Z162" s="514"/>
    </row>
    <row r="163" spans="1:26" ht="21.75" customHeight="1" x14ac:dyDescent="0.2">
      <c r="A163" s="1069" t="s">
        <v>199</v>
      </c>
      <c r="B163" s="1070"/>
      <c r="C163" s="939">
        <v>1459</v>
      </c>
      <c r="D163" s="936"/>
      <c r="E163" s="933"/>
      <c r="F163" s="933"/>
      <c r="G163" s="888"/>
      <c r="H163" s="888"/>
      <c r="I163" s="888"/>
      <c r="J163" s="888"/>
      <c r="K163" s="888"/>
      <c r="L163" s="888"/>
      <c r="M163" s="888"/>
      <c r="N163" s="888"/>
      <c r="O163" s="923"/>
      <c r="X163" s="638"/>
      <c r="Y163" s="638"/>
      <c r="Z163" s="514"/>
    </row>
    <row r="164" spans="1:26" ht="33" customHeight="1" x14ac:dyDescent="0.2">
      <c r="A164" s="612" t="s">
        <v>200</v>
      </c>
      <c r="B164" s="526"/>
      <c r="C164" s="526"/>
      <c r="D164" s="526"/>
      <c r="X164" s="638"/>
      <c r="Y164" s="637"/>
      <c r="Z164" s="514"/>
    </row>
    <row r="165" spans="1:26" ht="12.75" customHeight="1" x14ac:dyDescent="0.1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X165" s="638"/>
      <c r="Y165" s="637"/>
      <c r="Z165" s="514"/>
    </row>
    <row r="166" spans="1:26" ht="22.5" customHeight="1" x14ac:dyDescent="0.15">
      <c r="A166" s="1042"/>
      <c r="B166" s="1043"/>
      <c r="C166" s="1081"/>
      <c r="D166" s="669" t="s">
        <v>205</v>
      </c>
      <c r="E166" s="691" t="s">
        <v>206</v>
      </c>
      <c r="F166" s="692" t="s">
        <v>207</v>
      </c>
      <c r="G166" s="692" t="s">
        <v>208</v>
      </c>
      <c r="H166" s="692" t="s">
        <v>209</v>
      </c>
      <c r="I166" s="693" t="s">
        <v>210</v>
      </c>
      <c r="J166" s="1081"/>
      <c r="X166" s="638"/>
      <c r="Y166" s="637"/>
      <c r="Z166" s="514"/>
    </row>
    <row r="167" spans="1:26" ht="15" customHeight="1" x14ac:dyDescent="0.2">
      <c r="A167" s="1030" t="s">
        <v>211</v>
      </c>
      <c r="B167" s="1031"/>
      <c r="C167" s="910">
        <f>SUM(D167:I167)</f>
        <v>0</v>
      </c>
      <c r="D167" s="927"/>
      <c r="E167" s="940"/>
      <c r="F167" s="940"/>
      <c r="G167" s="940"/>
      <c r="H167" s="940"/>
      <c r="I167" s="928"/>
      <c r="J167" s="941"/>
      <c r="K167" s="705" t="str">
        <f>IF(J167&gt;C167,"Error: Las actividades totales son menores que las realizadas en beneficiarios","")</f>
        <v/>
      </c>
      <c r="L167" s="888"/>
      <c r="M167" s="888"/>
      <c r="N167" s="888"/>
      <c r="O167" s="888"/>
      <c r="P167" s="919"/>
      <c r="Q167" s="919"/>
      <c r="R167" s="919"/>
      <c r="X167" s="652">
        <f>IF(J167&gt;C167,1,0)</f>
        <v>0</v>
      </c>
      <c r="Z167" s="514"/>
    </row>
    <row r="168" spans="1:26" ht="15" customHeight="1" x14ac:dyDescent="0.15">
      <c r="A168" s="1071" t="s">
        <v>212</v>
      </c>
      <c r="B168" s="1072"/>
      <c r="C168" s="755">
        <f>SUM(D168:I168)</f>
        <v>0</v>
      </c>
      <c r="D168" s="929"/>
      <c r="E168" s="942"/>
      <c r="F168" s="942"/>
      <c r="G168" s="942"/>
      <c r="H168" s="942"/>
      <c r="I168" s="930"/>
      <c r="J168" s="943"/>
      <c r="K168" s="705" t="str">
        <f>IF(J168&gt;C168,"Error: Las actividades totales son menores que las realizadas en beneficiarios","")</f>
        <v/>
      </c>
      <c r="X168" s="652">
        <f>IF(J168&gt;C168,1,0)</f>
        <v>0</v>
      </c>
      <c r="Y168" s="638"/>
      <c r="Z168" s="514"/>
    </row>
    <row r="169" spans="1:26" ht="15" customHeight="1" x14ac:dyDescent="0.15">
      <c r="A169" s="1036" t="s">
        <v>213</v>
      </c>
      <c r="B169" s="1037"/>
      <c r="C169" s="778">
        <f>SUM(D169:E169)</f>
        <v>0</v>
      </c>
      <c r="D169" s="944"/>
      <c r="E169" s="945"/>
      <c r="F169" s="946"/>
      <c r="G169" s="946"/>
      <c r="H169" s="946"/>
      <c r="I169" s="947"/>
      <c r="J169" s="948"/>
      <c r="K169" s="705" t="str">
        <f>IF(J169&gt;C169,"Error: Las actividades totales son menores que las realizadas en beneficiarios","")</f>
        <v/>
      </c>
      <c r="X169" s="652">
        <f>IF(J169&gt;C169,1,0)</f>
        <v>0</v>
      </c>
      <c r="Y169" s="638"/>
      <c r="Z169" s="514"/>
    </row>
    <row r="170" spans="1:26" ht="33" customHeight="1" x14ac:dyDescent="0.2">
      <c r="A170" s="612" t="s">
        <v>214</v>
      </c>
      <c r="B170" s="613"/>
      <c r="C170" s="526"/>
      <c r="D170" s="526"/>
      <c r="E170" s="526"/>
      <c r="F170" s="526"/>
      <c r="G170" s="526"/>
      <c r="H170" s="526"/>
      <c r="I170" s="526"/>
      <c r="X170" s="638"/>
      <c r="Y170" s="638"/>
      <c r="Z170" s="514"/>
    </row>
    <row r="171" spans="1:26" ht="21" customHeight="1" x14ac:dyDescent="0.1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614"/>
      <c r="N171" s="614"/>
      <c r="Y171" s="638"/>
      <c r="Z171" s="638"/>
    </row>
    <row r="172" spans="1:26" ht="20.25" customHeight="1" x14ac:dyDescent="0.15">
      <c r="A172" s="1042"/>
      <c r="B172" s="1043"/>
      <c r="C172" s="1043"/>
      <c r="D172" s="615" t="s">
        <v>219</v>
      </c>
      <c r="E172" s="611" t="s">
        <v>220</v>
      </c>
      <c r="F172" s="611" t="s">
        <v>221</v>
      </c>
      <c r="G172" s="611" t="s">
        <v>222</v>
      </c>
      <c r="H172" s="611" t="s">
        <v>223</v>
      </c>
      <c r="I172" s="611" t="s">
        <v>224</v>
      </c>
      <c r="J172" s="616" t="s">
        <v>225</v>
      </c>
      <c r="K172" s="611" t="s">
        <v>226</v>
      </c>
      <c r="L172" s="1081"/>
      <c r="M172" s="614"/>
      <c r="N172" s="614"/>
      <c r="Y172" s="638"/>
      <c r="Z172" s="638"/>
    </row>
    <row r="173" spans="1:26" ht="15" customHeight="1" x14ac:dyDescent="0.2">
      <c r="A173" s="1047" t="s">
        <v>227</v>
      </c>
      <c r="B173" s="1048"/>
      <c r="C173" s="949"/>
      <c r="D173" s="950"/>
      <c r="E173" s="951"/>
      <c r="F173" s="951"/>
      <c r="G173" s="951"/>
      <c r="H173" s="951"/>
      <c r="I173" s="951"/>
      <c r="J173" s="952"/>
      <c r="K173" s="951"/>
      <c r="L173" s="953"/>
      <c r="M173" s="712" t="str">
        <f>IF(AND(C173&gt;0,SUM(D173:K173)=0),"Falta registro profesionales participantes",IF(AND(SUM(D173:K173)&gt;0,C173=0),"Falta número de rondas",""))</f>
        <v/>
      </c>
      <c r="N173" s="646"/>
      <c r="Y173" s="652">
        <f>IF(AND(C173&gt;0,SUM(D173:K173)=0),1,IF(AND(SUM(D173:K173)&gt;0,C173=0),1,0))</f>
        <v>0</v>
      </c>
      <c r="Z173" s="638"/>
    </row>
    <row r="174" spans="1:26" ht="15" customHeight="1" x14ac:dyDescent="0.2">
      <c r="A174" s="1038" t="s">
        <v>228</v>
      </c>
      <c r="B174" s="1039"/>
      <c r="C174" s="954"/>
      <c r="D174" s="955"/>
      <c r="E174" s="956"/>
      <c r="F174" s="956"/>
      <c r="G174" s="956"/>
      <c r="H174" s="956"/>
      <c r="I174" s="956"/>
      <c r="J174" s="943"/>
      <c r="K174" s="956"/>
      <c r="L174" s="957"/>
      <c r="M174" s="712" t="str">
        <f>IF(AND(C174&gt;0,SUM(D174:K174)=0),"Falta registro profesionales participantes",IF(AND(SUM(D174:K174)&gt;0,C174=0),"Falta número de rondas",""))</f>
        <v/>
      </c>
      <c r="N174" s="646"/>
      <c r="Y174" s="652">
        <f>IF(AND(C174&gt;0,SUM(D174:K174)=0),1,IF(AND(SUM(D174:K174)&gt;0,C174=0),1,0))</f>
        <v>0</v>
      </c>
      <c r="Z174" s="637"/>
    </row>
    <row r="175" spans="1:26" ht="15" customHeight="1" x14ac:dyDescent="0.2">
      <c r="A175" s="1032" t="s">
        <v>229</v>
      </c>
      <c r="B175" s="1033"/>
      <c r="C175" s="958"/>
      <c r="D175" s="959"/>
      <c r="E175" s="960"/>
      <c r="F175" s="960"/>
      <c r="G175" s="960"/>
      <c r="H175" s="960"/>
      <c r="I175" s="960"/>
      <c r="J175" s="948"/>
      <c r="K175" s="960"/>
      <c r="L175" s="937"/>
      <c r="M175" s="712" t="str">
        <f>IF(AND(C175&gt;0,SUM(D175:K175)=0),"Falta registro profesionales participantes",IF(AND(SUM(D175:K175)&gt;0,C175=0),"Falta número de rondas",""))</f>
        <v/>
      </c>
      <c r="N175" s="646"/>
      <c r="Y175" s="652">
        <f>IF(AND(C175&gt;0,SUM(D175:K175)=0),1,IF(AND(SUM(D175:K175)&gt;0,C175=0),1,0))</f>
        <v>0</v>
      </c>
      <c r="Z175" s="637"/>
    </row>
    <row r="176" spans="1:26" ht="33" customHeight="1" x14ac:dyDescent="0.2">
      <c r="A176" s="612" t="s">
        <v>230</v>
      </c>
      <c r="B176" s="738"/>
      <c r="C176" s="961"/>
      <c r="D176" s="961"/>
      <c r="E176" s="961"/>
      <c r="F176" s="961"/>
      <c r="G176" s="961"/>
      <c r="H176" s="961"/>
      <c r="I176" s="961"/>
      <c r="J176" s="961"/>
      <c r="K176" s="961"/>
      <c r="X176" s="638"/>
      <c r="Y176" s="637"/>
      <c r="Z176" s="514"/>
    </row>
    <row r="177" spans="1:27" ht="39.950000000000003" customHeight="1" x14ac:dyDescent="0.15">
      <c r="A177" s="1034" t="s">
        <v>231</v>
      </c>
      <c r="B177" s="1035"/>
      <c r="C177" s="736" t="s">
        <v>14</v>
      </c>
      <c r="D177" s="736" t="s">
        <v>130</v>
      </c>
      <c r="E177" s="599" t="s">
        <v>232</v>
      </c>
      <c r="F177" s="617"/>
      <c r="G177" s="526"/>
      <c r="H177" s="526"/>
      <c r="L177" s="514" t="s">
        <v>233</v>
      </c>
      <c r="X177" s="638"/>
      <c r="Y177" s="638"/>
      <c r="Z177" s="514"/>
    </row>
    <row r="178" spans="1:27" ht="15" customHeight="1" x14ac:dyDescent="0.15">
      <c r="A178" s="1141" t="s">
        <v>234</v>
      </c>
      <c r="B178" s="618" t="s">
        <v>235</v>
      </c>
      <c r="C178" s="962">
        <v>132</v>
      </c>
      <c r="D178" s="963">
        <v>130</v>
      </c>
      <c r="E178" s="963"/>
      <c r="F178" s="710" t="str">
        <f>IF(D178&gt;C178,"Error: Las actividades totales son menores que las realizadas en beneficiarios","")</f>
        <v/>
      </c>
      <c r="G178" s="526"/>
      <c r="H178" s="526"/>
      <c r="X178" s="652">
        <f>IF(D178&gt;C178,1,0)</f>
        <v>0</v>
      </c>
      <c r="Y178" s="638"/>
      <c r="Z178" s="514"/>
    </row>
    <row r="179" spans="1:27" ht="15" customHeight="1" x14ac:dyDescent="0.15">
      <c r="A179" s="1142"/>
      <c r="B179" s="619" t="s">
        <v>236</v>
      </c>
      <c r="C179" s="964"/>
      <c r="D179" s="965"/>
      <c r="E179" s="965"/>
      <c r="F179" s="710" t="str">
        <f>IF(D179&gt;C179,"Error: Las actividades totales son menores que las realizadas en beneficiarios","")</f>
        <v/>
      </c>
      <c r="G179" s="526"/>
      <c r="H179" s="526"/>
      <c r="X179" s="652">
        <f>IF(D179&gt;C179,1,0)</f>
        <v>0</v>
      </c>
      <c r="Y179" s="637"/>
      <c r="Z179" s="514"/>
    </row>
    <row r="180" spans="1:27" ht="15" customHeight="1" x14ac:dyDescent="0.15">
      <c r="A180" s="1143"/>
      <c r="B180" s="620" t="s">
        <v>237</v>
      </c>
      <c r="C180" s="966"/>
      <c r="D180" s="967"/>
      <c r="E180" s="967"/>
      <c r="F180" s="710" t="str">
        <f>IF(D180&gt;C180,"Error: Las actividades totales son menores que las realizadas en beneficiarios","")</f>
        <v/>
      </c>
      <c r="G180" s="526"/>
      <c r="H180" s="526"/>
      <c r="X180" s="652">
        <f>IF(D180&gt;C180,1,0)</f>
        <v>0</v>
      </c>
      <c r="Y180" s="638"/>
      <c r="Z180" s="514"/>
    </row>
    <row r="181" spans="1:27" ht="33" customHeight="1" x14ac:dyDescent="0.2">
      <c r="A181" s="621" t="s">
        <v>238</v>
      </c>
      <c r="C181" s="622"/>
      <c r="D181" s="622"/>
      <c r="E181" s="919"/>
      <c r="F181" s="623"/>
      <c r="G181" s="623"/>
      <c r="H181" s="526"/>
      <c r="X181" s="638"/>
      <c r="Y181" s="637"/>
      <c r="Z181" s="514"/>
    </row>
    <row r="182" spans="1:27" s="606" customFormat="1" ht="27.75" customHeight="1" x14ac:dyDescent="0.15">
      <c r="A182" s="1138" t="s">
        <v>8</v>
      </c>
      <c r="B182" s="1139"/>
      <c r="C182" s="740" t="s">
        <v>202</v>
      </c>
      <c r="D182" s="740" t="s">
        <v>239</v>
      </c>
      <c r="E182" s="736" t="s">
        <v>240</v>
      </c>
      <c r="F182" s="740" t="s">
        <v>241</v>
      </c>
      <c r="G182" s="740" t="s">
        <v>242</v>
      </c>
      <c r="H182" s="740" t="s">
        <v>243</v>
      </c>
      <c r="I182" s="624"/>
      <c r="W182" s="514"/>
      <c r="X182" s="638"/>
      <c r="Y182" s="637"/>
      <c r="Z182" s="514"/>
      <c r="AA182" s="514"/>
    </row>
    <row r="183" spans="1:27" ht="15" customHeight="1" x14ac:dyDescent="0.15">
      <c r="A183" s="1019" t="s">
        <v>244</v>
      </c>
      <c r="B183" s="742" t="s">
        <v>245</v>
      </c>
      <c r="C183" s="670">
        <f>SUM(D183:H183)-F183</f>
        <v>0</v>
      </c>
      <c r="D183" s="968"/>
      <c r="E183" s="968"/>
      <c r="F183" s="726"/>
      <c r="G183" s="968"/>
      <c r="H183" s="968"/>
      <c r="I183" s="709"/>
      <c r="X183" s="638"/>
      <c r="Y183" s="637"/>
      <c r="Z183" s="514"/>
    </row>
    <row r="184" spans="1:27" ht="15" customHeight="1" x14ac:dyDescent="0.15">
      <c r="A184" s="1020"/>
      <c r="B184" s="741" t="s">
        <v>246</v>
      </c>
      <c r="C184" s="671">
        <f t="shared" ref="C184:C195" si="30">SUM(D184:H184)-F184</f>
        <v>0</v>
      </c>
      <c r="D184" s="671">
        <f>SUM(D185:D189)</f>
        <v>0</v>
      </c>
      <c r="E184" s="671">
        <f>SUM(E185:E189)</f>
        <v>0</v>
      </c>
      <c r="F184" s="725">
        <f>SUM(F185:F189)</f>
        <v>0</v>
      </c>
      <c r="G184" s="722">
        <f>SUM(G185:G189)</f>
        <v>0</v>
      </c>
      <c r="H184" s="671">
        <f>SUM(H185:H189)</f>
        <v>0</v>
      </c>
      <c r="I184" s="709"/>
      <c r="X184" s="638"/>
      <c r="Y184" s="637"/>
      <c r="Z184" s="514"/>
    </row>
    <row r="185" spans="1:27" ht="15" customHeight="1" x14ac:dyDescent="0.15">
      <c r="A185" s="1020"/>
      <c r="B185" s="625" t="s">
        <v>247</v>
      </c>
      <c r="C185" s="672">
        <f t="shared" si="30"/>
        <v>0</v>
      </c>
      <c r="D185" s="969"/>
      <c r="E185" s="969"/>
      <c r="F185" s="726"/>
      <c r="G185" s="969"/>
      <c r="H185" s="969"/>
      <c r="I185" s="709"/>
      <c r="X185" s="638"/>
      <c r="Y185" s="637"/>
      <c r="Z185" s="514"/>
    </row>
    <row r="186" spans="1:27" ht="15" customHeight="1" x14ac:dyDescent="0.15">
      <c r="A186" s="1020"/>
      <c r="B186" s="625" t="s">
        <v>248</v>
      </c>
      <c r="C186" s="672">
        <f t="shared" si="30"/>
        <v>0</v>
      </c>
      <c r="D186" s="969"/>
      <c r="E186" s="969"/>
      <c r="F186" s="727"/>
      <c r="G186" s="969"/>
      <c r="H186" s="969"/>
      <c r="I186" s="709"/>
      <c r="X186" s="638"/>
      <c r="Y186" s="637"/>
      <c r="Z186" s="514"/>
    </row>
    <row r="187" spans="1:27" ht="15" customHeight="1" x14ac:dyDescent="0.15">
      <c r="A187" s="1020"/>
      <c r="B187" s="626" t="s">
        <v>249</v>
      </c>
      <c r="C187" s="673">
        <f t="shared" si="30"/>
        <v>0</v>
      </c>
      <c r="D187" s="965"/>
      <c r="E187" s="965"/>
      <c r="F187" s="727"/>
      <c r="G187" s="965"/>
      <c r="H187" s="965"/>
      <c r="I187" s="709"/>
      <c r="X187" s="638"/>
      <c r="Y187" s="637"/>
      <c r="Z187" s="514"/>
    </row>
    <row r="188" spans="1:27" ht="15" customHeight="1" x14ac:dyDescent="0.15">
      <c r="A188" s="1020"/>
      <c r="B188" s="626" t="s">
        <v>250</v>
      </c>
      <c r="C188" s="673">
        <f t="shared" si="30"/>
        <v>0</v>
      </c>
      <c r="D188" s="965"/>
      <c r="E188" s="965"/>
      <c r="F188" s="727"/>
      <c r="G188" s="965"/>
      <c r="H188" s="965"/>
      <c r="I188" s="709"/>
      <c r="X188" s="638"/>
      <c r="Y188" s="637"/>
      <c r="Z188" s="514"/>
    </row>
    <row r="189" spans="1:27" ht="15" customHeight="1" x14ac:dyDescent="0.15">
      <c r="A189" s="1021"/>
      <c r="B189" s="627" t="s">
        <v>251</v>
      </c>
      <c r="C189" s="671">
        <f t="shared" si="30"/>
        <v>0</v>
      </c>
      <c r="D189" s="967"/>
      <c r="E189" s="967"/>
      <c r="F189" s="728"/>
      <c r="G189" s="967"/>
      <c r="H189" s="967"/>
      <c r="I189" s="709"/>
      <c r="X189" s="638"/>
      <c r="Y189" s="638"/>
      <c r="Z189" s="514"/>
    </row>
    <row r="190" spans="1:27" ht="15" customHeight="1" x14ac:dyDescent="0.15">
      <c r="A190" s="1020" t="s">
        <v>252</v>
      </c>
      <c r="B190" s="694" t="s">
        <v>245</v>
      </c>
      <c r="C190" s="695">
        <f t="shared" si="30"/>
        <v>0</v>
      </c>
      <c r="D190" s="970"/>
      <c r="E190" s="970"/>
      <c r="F190" s="723"/>
      <c r="G190" s="971"/>
      <c r="H190" s="970"/>
      <c r="I190" s="709"/>
      <c r="X190" s="638"/>
      <c r="Y190" s="638"/>
      <c r="Z190" s="514"/>
    </row>
    <row r="191" spans="1:27" ht="15" customHeight="1" x14ac:dyDescent="0.15">
      <c r="A191" s="1020"/>
      <c r="B191" s="742" t="s">
        <v>246</v>
      </c>
      <c r="C191" s="670">
        <f t="shared" si="30"/>
        <v>0</v>
      </c>
      <c r="D191" s="972"/>
      <c r="E191" s="972"/>
      <c r="F191" s="726"/>
      <c r="G191" s="968"/>
      <c r="H191" s="972"/>
      <c r="I191" s="709"/>
      <c r="X191" s="638"/>
      <c r="Y191" s="638"/>
      <c r="Z191" s="514"/>
    </row>
    <row r="192" spans="1:27" ht="15" customHeight="1" x14ac:dyDescent="0.15">
      <c r="A192" s="1020"/>
      <c r="B192" s="741" t="s">
        <v>253</v>
      </c>
      <c r="C192" s="671">
        <f t="shared" si="30"/>
        <v>0</v>
      </c>
      <c r="D192" s="966"/>
      <c r="E192" s="966"/>
      <c r="F192" s="728"/>
      <c r="G192" s="967"/>
      <c r="H192" s="966"/>
      <c r="I192" s="709"/>
      <c r="X192" s="638"/>
      <c r="Y192" s="638"/>
      <c r="Z192" s="514"/>
    </row>
    <row r="193" spans="1:55" ht="15" customHeight="1" x14ac:dyDescent="0.15">
      <c r="A193" s="1019" t="s">
        <v>254</v>
      </c>
      <c r="B193" s="742" t="s">
        <v>245</v>
      </c>
      <c r="C193" s="670">
        <f t="shared" si="30"/>
        <v>0</v>
      </c>
      <c r="D193" s="972"/>
      <c r="E193" s="972"/>
      <c r="F193" s="726"/>
      <c r="G193" s="968"/>
      <c r="H193" s="972"/>
      <c r="I193" s="709"/>
      <c r="X193" s="638"/>
      <c r="Y193" s="638"/>
      <c r="Z193" s="514"/>
    </row>
    <row r="194" spans="1:55" ht="15" customHeight="1" x14ac:dyDescent="0.15">
      <c r="A194" s="1020"/>
      <c r="B194" s="628" t="s">
        <v>246</v>
      </c>
      <c r="C194" s="674">
        <f t="shared" si="30"/>
        <v>0</v>
      </c>
      <c r="D194" s="973"/>
      <c r="E194" s="973"/>
      <c r="F194" s="728"/>
      <c r="G194" s="974"/>
      <c r="H194" s="973"/>
      <c r="I194" s="709"/>
      <c r="X194" s="638"/>
      <c r="Y194" s="638"/>
      <c r="Z194" s="514"/>
    </row>
    <row r="195" spans="1:55" ht="15" customHeight="1" x14ac:dyDescent="0.15">
      <c r="A195" s="1021"/>
      <c r="B195" s="629" t="s">
        <v>255</v>
      </c>
      <c r="C195" s="675">
        <f t="shared" si="30"/>
        <v>0</v>
      </c>
      <c r="D195" s="975"/>
      <c r="E195" s="975"/>
      <c r="F195" s="724"/>
      <c r="G195" s="976"/>
      <c r="H195" s="975"/>
      <c r="I195" s="709"/>
      <c r="W195" s="606"/>
      <c r="X195" s="638"/>
      <c r="Y195" s="641"/>
      <c r="Z195" s="606"/>
      <c r="AA195" s="606"/>
    </row>
    <row r="196" spans="1:55" ht="15" customHeight="1" x14ac:dyDescent="0.2">
      <c r="A196" s="1021" t="s">
        <v>256</v>
      </c>
      <c r="B196" s="742" t="s">
        <v>245</v>
      </c>
      <c r="C196" s="972"/>
      <c r="D196" s="676"/>
      <c r="E196" s="677"/>
      <c r="F196" s="677"/>
      <c r="G196" s="677"/>
      <c r="H196" s="678"/>
      <c r="I196" s="709"/>
      <c r="W196" s="977"/>
      <c r="X196" s="978"/>
      <c r="Y196" s="978"/>
      <c r="Z196" s="979"/>
      <c r="AA196" s="980"/>
    </row>
    <row r="197" spans="1:55" ht="15" customHeight="1" x14ac:dyDescent="0.2">
      <c r="A197" s="1022"/>
      <c r="B197" s="741" t="s">
        <v>257</v>
      </c>
      <c r="C197" s="966"/>
      <c r="D197" s="679"/>
      <c r="E197" s="680"/>
      <c r="F197" s="680"/>
      <c r="G197" s="680"/>
      <c r="H197" s="681"/>
      <c r="I197" s="709"/>
      <c r="W197" s="981"/>
      <c r="X197" s="982"/>
      <c r="Y197" s="983"/>
      <c r="AA197" s="984"/>
    </row>
    <row r="198" spans="1:55" ht="15" customHeight="1" x14ac:dyDescent="0.2">
      <c r="A198" s="1022" t="s">
        <v>258</v>
      </c>
      <c r="B198" s="1140"/>
      <c r="C198" s="985"/>
      <c r="D198" s="682"/>
      <c r="E198" s="683"/>
      <c r="F198" s="683"/>
      <c r="G198" s="683"/>
      <c r="H198" s="684"/>
      <c r="I198" s="520" t="str">
        <f>X198</f>
        <v/>
      </c>
      <c r="W198" s="981"/>
      <c r="X198" s="717" t="str">
        <f>+IF($C198&lt;=$C197,""," El Nº de Biopsias de Cirugía menor enviadas a anatomía patologica del Programa de Resolutividad NO deben ser  MAYOR a las cirugias Menores  realizadas del programa de resolutividad")</f>
        <v/>
      </c>
      <c r="Y198" s="983"/>
      <c r="Z198" s="648">
        <f>+IF($C198&lt;=$C197,0,1)</f>
        <v>0</v>
      </c>
      <c r="AA198" s="984"/>
    </row>
    <row r="199" spans="1:55" s="980" customFormat="1" ht="33" customHeight="1" x14ac:dyDescent="0.2">
      <c r="A199" s="660" t="s">
        <v>259</v>
      </c>
      <c r="B199" s="514"/>
      <c r="C199" s="514"/>
      <c r="D199" s="514"/>
      <c r="E199" s="888"/>
      <c r="F199" s="888"/>
      <c r="G199" s="888"/>
      <c r="H199" s="514"/>
      <c r="I199" s="977"/>
      <c r="J199" s="977"/>
      <c r="K199" s="977"/>
      <c r="L199" s="977"/>
      <c r="M199" s="977"/>
      <c r="N199" s="977"/>
      <c r="O199" s="986"/>
      <c r="P199" s="986"/>
      <c r="Q199" s="986"/>
      <c r="R199" s="986"/>
      <c r="S199" s="986"/>
      <c r="T199" s="986"/>
      <c r="U199" s="986"/>
      <c r="V199" s="987"/>
      <c r="W199" s="981"/>
      <c r="X199" s="983"/>
      <c r="Y199" s="983"/>
      <c r="Z199" s="988"/>
      <c r="AA199" s="984"/>
      <c r="AB199" s="987"/>
      <c r="AC199" s="987"/>
      <c r="AD199" s="987"/>
      <c r="AE199" s="987"/>
      <c r="AF199" s="987"/>
      <c r="AG199" s="987"/>
      <c r="AH199" s="987"/>
      <c r="AI199" s="987"/>
      <c r="AJ199" s="987"/>
      <c r="AK199" s="987"/>
      <c r="AL199" s="987"/>
      <c r="AM199" s="987"/>
      <c r="AN199" s="987"/>
      <c r="AO199" s="987"/>
      <c r="AP199" s="987"/>
      <c r="AQ199" s="987"/>
      <c r="AR199" s="987"/>
      <c r="AS199" s="987"/>
      <c r="AT199" s="987"/>
      <c r="AU199" s="987"/>
      <c r="AV199" s="987"/>
      <c r="AW199" s="987"/>
      <c r="AX199" s="987"/>
      <c r="BB199" s="989"/>
      <c r="BC199" s="989"/>
    </row>
    <row r="200" spans="1:55" s="994" customFormat="1" ht="27" customHeight="1" x14ac:dyDescent="0.2">
      <c r="A200" s="1028" t="s">
        <v>260</v>
      </c>
      <c r="B200" s="1029"/>
      <c r="C200" s="661" t="s">
        <v>261</v>
      </c>
      <c r="D200" s="888"/>
      <c r="E200" s="888"/>
      <c r="F200" s="888"/>
      <c r="G200" s="514"/>
      <c r="H200" s="514"/>
      <c r="I200" s="990"/>
      <c r="J200" s="990"/>
      <c r="K200" s="990"/>
      <c r="L200" s="990"/>
      <c r="M200" s="990"/>
      <c r="N200" s="991"/>
      <c r="O200" s="992"/>
      <c r="P200" s="992"/>
      <c r="Q200" s="992"/>
      <c r="R200" s="992"/>
      <c r="S200" s="992"/>
      <c r="T200" s="992"/>
      <c r="U200" s="992"/>
      <c r="V200" s="993"/>
      <c r="W200" s="981"/>
      <c r="X200" s="983"/>
      <c r="Y200" s="983"/>
      <c r="Z200" s="988"/>
      <c r="AA200" s="984"/>
      <c r="AB200" s="993"/>
      <c r="AC200" s="993"/>
      <c r="AD200" s="993"/>
      <c r="AE200" s="993"/>
      <c r="AF200" s="993"/>
      <c r="AG200" s="993"/>
      <c r="AH200" s="993"/>
      <c r="AI200" s="993"/>
      <c r="AJ200" s="993"/>
      <c r="AK200" s="993"/>
      <c r="AL200" s="993"/>
      <c r="AM200" s="993"/>
      <c r="AN200" s="993"/>
      <c r="AO200" s="993"/>
      <c r="AP200" s="993"/>
      <c r="AQ200" s="993"/>
      <c r="AR200" s="993"/>
      <c r="AS200" s="993"/>
      <c r="AT200" s="993"/>
      <c r="AU200" s="993"/>
      <c r="AV200" s="993"/>
      <c r="AW200" s="993"/>
      <c r="AX200" s="993"/>
      <c r="BB200" s="995"/>
      <c r="BC200" s="995"/>
    </row>
    <row r="201" spans="1:55" s="994" customFormat="1" ht="15" customHeight="1" x14ac:dyDescent="0.2">
      <c r="A201" s="1025" t="s">
        <v>262</v>
      </c>
      <c r="B201" s="1026"/>
      <c r="C201" s="662"/>
      <c r="D201" s="996"/>
      <c r="E201" s="888"/>
      <c r="F201" s="888"/>
      <c r="G201" s="514"/>
      <c r="H201" s="514"/>
      <c r="I201" s="990"/>
      <c r="J201" s="990"/>
      <c r="K201" s="990"/>
      <c r="L201" s="990"/>
      <c r="M201" s="990"/>
      <c r="N201" s="991"/>
      <c r="O201" s="992"/>
      <c r="P201" s="992"/>
      <c r="Q201" s="992"/>
      <c r="R201" s="992"/>
      <c r="S201" s="992"/>
      <c r="T201" s="992"/>
      <c r="U201" s="992"/>
      <c r="V201" s="993"/>
      <c r="W201" s="981"/>
      <c r="X201" s="983"/>
      <c r="Y201" s="983"/>
      <c r="Z201" s="988"/>
      <c r="AA201" s="984"/>
      <c r="AB201" s="993"/>
      <c r="AC201" s="993"/>
      <c r="AD201" s="993"/>
      <c r="AE201" s="993"/>
      <c r="AF201" s="993"/>
      <c r="AG201" s="993"/>
      <c r="AH201" s="993"/>
      <c r="AI201" s="993"/>
      <c r="AJ201" s="993"/>
      <c r="AK201" s="993"/>
      <c r="AL201" s="993"/>
      <c r="AM201" s="993"/>
      <c r="AN201" s="993"/>
      <c r="AO201" s="993"/>
      <c r="AP201" s="993"/>
      <c r="AQ201" s="993"/>
      <c r="AR201" s="993"/>
      <c r="AS201" s="993"/>
      <c r="AT201" s="993"/>
      <c r="AU201" s="993"/>
      <c r="AV201" s="993"/>
      <c r="AW201" s="993"/>
      <c r="AX201" s="993"/>
      <c r="BB201" s="995"/>
      <c r="BC201" s="995"/>
    </row>
    <row r="202" spans="1:55" s="994" customFormat="1" ht="15" customHeight="1" x14ac:dyDescent="0.2">
      <c r="A202" s="1023" t="s">
        <v>263</v>
      </c>
      <c r="B202" s="1024"/>
      <c r="C202" s="663"/>
      <c r="D202" s="996"/>
      <c r="E202" s="888"/>
      <c r="F202" s="888"/>
      <c r="G202" s="514"/>
      <c r="H202" s="514"/>
      <c r="I202" s="990"/>
      <c r="J202" s="990"/>
      <c r="K202" s="990"/>
      <c r="L202" s="990"/>
      <c r="M202" s="990"/>
      <c r="N202" s="991"/>
      <c r="O202" s="992"/>
      <c r="P202" s="992"/>
      <c r="Q202" s="992"/>
      <c r="R202" s="992"/>
      <c r="S202" s="992"/>
      <c r="T202" s="992"/>
      <c r="U202" s="992"/>
      <c r="V202" s="993"/>
      <c r="W202" s="981"/>
      <c r="X202" s="983"/>
      <c r="Y202" s="983"/>
      <c r="Z202" s="988"/>
      <c r="AA202" s="984"/>
      <c r="AB202" s="993"/>
      <c r="AC202" s="993"/>
      <c r="AD202" s="993"/>
      <c r="AE202" s="993"/>
      <c r="AF202" s="993"/>
      <c r="AG202" s="993"/>
      <c r="AH202" s="993"/>
      <c r="AI202" s="993"/>
      <c r="AJ202" s="993"/>
      <c r="AK202" s="993"/>
      <c r="AL202" s="993"/>
      <c r="AM202" s="993"/>
      <c r="AN202" s="993"/>
      <c r="AO202" s="993"/>
      <c r="AP202" s="993"/>
      <c r="AQ202" s="993"/>
      <c r="AR202" s="993"/>
      <c r="AS202" s="993"/>
      <c r="AT202" s="993"/>
      <c r="AU202" s="993"/>
      <c r="AV202" s="993"/>
      <c r="AW202" s="993"/>
      <c r="AX202" s="993"/>
      <c r="BB202" s="995"/>
      <c r="BC202" s="995"/>
    </row>
    <row r="203" spans="1:55" s="994" customFormat="1" ht="15" customHeight="1" x14ac:dyDescent="0.2">
      <c r="A203" s="1017" t="s">
        <v>264</v>
      </c>
      <c r="B203" s="1018"/>
      <c r="C203" s="664"/>
      <c r="D203" s="996"/>
      <c r="E203" s="888"/>
      <c r="F203" s="888"/>
      <c r="G203" s="514"/>
      <c r="H203" s="514"/>
      <c r="I203" s="990"/>
      <c r="J203" s="990"/>
      <c r="K203" s="990"/>
      <c r="L203" s="990"/>
      <c r="M203" s="990"/>
      <c r="N203" s="991"/>
      <c r="O203" s="992"/>
      <c r="P203" s="992"/>
      <c r="Q203" s="992"/>
      <c r="R203" s="992"/>
      <c r="S203" s="992"/>
      <c r="T203" s="992"/>
      <c r="U203" s="992"/>
      <c r="V203" s="993"/>
      <c r="W203" s="981"/>
      <c r="X203" s="983"/>
      <c r="Y203" s="983"/>
      <c r="Z203" s="988"/>
      <c r="AA203" s="984"/>
      <c r="AB203" s="993"/>
      <c r="AC203" s="993"/>
      <c r="AD203" s="993"/>
      <c r="AE203" s="993"/>
      <c r="AF203" s="993"/>
      <c r="AG203" s="993"/>
      <c r="AH203" s="993"/>
      <c r="AI203" s="993"/>
      <c r="AJ203" s="993"/>
      <c r="AK203" s="993"/>
      <c r="AL203" s="993"/>
      <c r="AM203" s="993"/>
      <c r="AN203" s="993"/>
      <c r="AO203" s="993"/>
      <c r="AP203" s="993"/>
      <c r="AQ203" s="993"/>
      <c r="AR203" s="993"/>
      <c r="AS203" s="993"/>
      <c r="AT203" s="993"/>
      <c r="AU203" s="993"/>
      <c r="AV203" s="993"/>
      <c r="AW203" s="993"/>
      <c r="AX203" s="993"/>
      <c r="BB203" s="995"/>
      <c r="BC203" s="995"/>
    </row>
    <row r="204" spans="1:55" ht="33.75" customHeight="1" x14ac:dyDescent="0.2">
      <c r="A204" s="642" t="s">
        <v>265</v>
      </c>
      <c r="B204" s="630"/>
      <c r="C204" s="630"/>
      <c r="D204" s="630"/>
      <c r="E204" s="977"/>
      <c r="F204" s="986"/>
      <c r="G204" s="986"/>
      <c r="H204" s="986"/>
      <c r="X204" s="638"/>
      <c r="Y204" s="637"/>
    </row>
    <row r="205" spans="1:55" ht="12.75" x14ac:dyDescent="0.2">
      <c r="A205" s="1009" t="s">
        <v>266</v>
      </c>
      <c r="B205" s="1010"/>
      <c r="C205" s="1013" t="s">
        <v>261</v>
      </c>
      <c r="D205" s="630"/>
      <c r="E205" s="977"/>
      <c r="F205" s="990"/>
      <c r="G205" s="990"/>
      <c r="H205" s="990"/>
      <c r="X205" s="652">
        <f>IF(C205&lt;D205,1,0)</f>
        <v>0</v>
      </c>
      <c r="Y205" s="638"/>
    </row>
    <row r="206" spans="1:55" ht="12.75" x14ac:dyDescent="0.2">
      <c r="A206" s="1011"/>
      <c r="B206" s="1012"/>
      <c r="C206" s="1014"/>
      <c r="D206" s="630"/>
      <c r="E206" s="977"/>
      <c r="F206" s="990"/>
      <c r="G206" s="990"/>
      <c r="H206" s="990"/>
      <c r="X206" s="652">
        <f>IF(C206&lt;D206,1,0)</f>
        <v>0</v>
      </c>
      <c r="Y206" s="638"/>
    </row>
    <row r="207" spans="1:55" ht="15" customHeight="1" x14ac:dyDescent="0.2">
      <c r="A207" s="631"/>
      <c r="B207" s="632" t="s">
        <v>267</v>
      </c>
      <c r="C207" s="935"/>
      <c r="D207" s="711"/>
      <c r="E207" s="977"/>
      <c r="F207" s="990"/>
      <c r="G207" s="990"/>
      <c r="H207" s="990"/>
      <c r="X207" s="652">
        <f>IF(C207&lt;D207,1,0)</f>
        <v>0</v>
      </c>
      <c r="Y207" s="638"/>
    </row>
    <row r="208" spans="1:55" ht="15" customHeight="1" x14ac:dyDescent="0.2">
      <c r="A208" s="633"/>
      <c r="B208" s="634" t="s">
        <v>268</v>
      </c>
      <c r="C208" s="957"/>
      <c r="D208" s="711"/>
      <c r="E208" s="977"/>
      <c r="F208" s="990"/>
      <c r="G208" s="990"/>
      <c r="H208" s="990"/>
      <c r="X208" s="638"/>
      <c r="Y208" s="638"/>
    </row>
    <row r="209" spans="1:25" ht="15" customHeight="1" x14ac:dyDescent="0.2">
      <c r="A209" s="633"/>
      <c r="B209" s="634" t="s">
        <v>269</v>
      </c>
      <c r="C209" s="957"/>
      <c r="D209" s="711"/>
      <c r="E209" s="977"/>
      <c r="F209" s="990"/>
      <c r="G209" s="990"/>
      <c r="H209" s="990"/>
      <c r="X209" s="638"/>
      <c r="Y209" s="638"/>
    </row>
    <row r="210" spans="1:25" ht="15" customHeight="1" x14ac:dyDescent="0.2">
      <c r="A210" s="633"/>
      <c r="B210" s="634" t="s">
        <v>270</v>
      </c>
      <c r="C210" s="957"/>
      <c r="D210" s="711"/>
      <c r="E210" s="977"/>
      <c r="F210" s="990"/>
      <c r="G210" s="990"/>
      <c r="H210" s="990"/>
      <c r="X210" s="638"/>
      <c r="Y210" s="638"/>
    </row>
    <row r="211" spans="1:25" ht="15" customHeight="1" x14ac:dyDescent="0.2">
      <c r="A211" s="633"/>
      <c r="B211" s="634" t="s">
        <v>271</v>
      </c>
      <c r="C211" s="957"/>
      <c r="D211" s="711"/>
      <c r="E211" s="977"/>
      <c r="F211" s="990"/>
      <c r="G211" s="990"/>
      <c r="H211" s="990"/>
      <c r="X211" s="638"/>
      <c r="Y211" s="638"/>
    </row>
    <row r="212" spans="1:25" ht="15" customHeight="1" x14ac:dyDescent="0.2">
      <c r="A212" s="633"/>
      <c r="B212" s="634" t="s">
        <v>272</v>
      </c>
      <c r="C212" s="957"/>
      <c r="D212" s="711"/>
      <c r="E212" s="977"/>
      <c r="F212" s="990"/>
      <c r="G212" s="990"/>
      <c r="H212" s="990"/>
      <c r="X212" s="638"/>
      <c r="Y212" s="638"/>
    </row>
    <row r="213" spans="1:25" ht="15" customHeight="1" x14ac:dyDescent="0.2">
      <c r="A213" s="643"/>
      <c r="B213" s="644" t="s">
        <v>273</v>
      </c>
      <c r="C213" s="937"/>
      <c r="D213" s="711"/>
      <c r="E213" s="977"/>
      <c r="F213" s="990"/>
      <c r="G213" s="990"/>
      <c r="H213" s="990"/>
      <c r="X213" s="638"/>
      <c r="Y213" s="638"/>
    </row>
    <row r="214" spans="1:25" ht="12.75" x14ac:dyDescent="0.2">
      <c r="A214" s="635"/>
      <c r="B214" s="526"/>
      <c r="C214" s="997"/>
      <c r="D214" s="997"/>
      <c r="E214" s="997"/>
      <c r="X214" s="638"/>
      <c r="Y214" s="638"/>
    </row>
    <row r="215" spans="1:25" x14ac:dyDescent="0.15">
      <c r="X215" s="638"/>
      <c r="Y215" s="638"/>
    </row>
    <row r="216" spans="1:25" x14ac:dyDescent="0.15">
      <c r="X216" s="638"/>
      <c r="Y216" s="638"/>
    </row>
    <row r="217" spans="1:25" x14ac:dyDescent="0.15">
      <c r="X217" s="638"/>
      <c r="Y217" s="638"/>
    </row>
    <row r="218" spans="1:25" x14ac:dyDescent="0.15">
      <c r="X218" s="638"/>
      <c r="Y218" s="638"/>
    </row>
    <row r="219" spans="1:25" x14ac:dyDescent="0.15">
      <c r="X219" s="638"/>
      <c r="Y219" s="638"/>
    </row>
    <row r="220" spans="1:25" x14ac:dyDescent="0.15">
      <c r="X220" s="638"/>
      <c r="Y220" s="638"/>
    </row>
    <row r="221" spans="1:25" x14ac:dyDescent="0.15">
      <c r="X221" s="638"/>
      <c r="Y221" s="638"/>
    </row>
    <row r="222" spans="1:25" x14ac:dyDescent="0.15">
      <c r="X222" s="638"/>
      <c r="Y222" s="638"/>
    </row>
    <row r="223" spans="1:25" x14ac:dyDescent="0.15">
      <c r="X223" s="638"/>
      <c r="Y223" s="638"/>
    </row>
    <row r="224" spans="1:25" x14ac:dyDescent="0.15">
      <c r="X224" s="638"/>
      <c r="Y224" s="638"/>
    </row>
    <row r="225" spans="24:25" x14ac:dyDescent="0.15">
      <c r="X225" s="638"/>
      <c r="Y225" s="638"/>
    </row>
    <row r="226" spans="24:25" x14ac:dyDescent="0.15">
      <c r="X226" s="638"/>
      <c r="Y226" s="638"/>
    </row>
    <row r="227" spans="24:25" x14ac:dyDescent="0.15">
      <c r="X227" s="638"/>
      <c r="Y227" s="638"/>
    </row>
    <row r="228" spans="24:25" x14ac:dyDescent="0.15">
      <c r="X228" s="638"/>
      <c r="Y228" s="638"/>
    </row>
    <row r="229" spans="24:25" x14ac:dyDescent="0.15">
      <c r="X229" s="638"/>
      <c r="Y229" s="638"/>
    </row>
    <row r="230" spans="24:25" x14ac:dyDescent="0.15">
      <c r="X230" s="638"/>
      <c r="Y230" s="638"/>
    </row>
    <row r="231" spans="24:25" x14ac:dyDescent="0.15">
      <c r="X231" s="638"/>
      <c r="Y231" s="638"/>
    </row>
    <row r="232" spans="24:25" x14ac:dyDescent="0.15">
      <c r="X232" s="638"/>
      <c r="Y232" s="638"/>
    </row>
    <row r="233" spans="24:25" x14ac:dyDescent="0.15">
      <c r="X233" s="638"/>
      <c r="Y233" s="638"/>
    </row>
    <row r="234" spans="24:25" x14ac:dyDescent="0.15">
      <c r="X234" s="638"/>
      <c r="Y234" s="638"/>
    </row>
    <row r="235" spans="24:25" x14ac:dyDescent="0.15">
      <c r="X235" s="638"/>
      <c r="Y235" s="638"/>
    </row>
    <row r="236" spans="24:25" x14ac:dyDescent="0.15">
      <c r="X236" s="638"/>
      <c r="Y236" s="638"/>
    </row>
    <row r="237" spans="24:25" x14ac:dyDescent="0.15">
      <c r="X237" s="638"/>
      <c r="Y237" s="638"/>
    </row>
    <row r="238" spans="24:25" x14ac:dyDescent="0.15">
      <c r="X238" s="638"/>
      <c r="Y238" s="638"/>
    </row>
    <row r="239" spans="24:25" x14ac:dyDescent="0.15">
      <c r="X239" s="638"/>
      <c r="Y239" s="638"/>
    </row>
    <row r="240" spans="24:25" x14ac:dyDescent="0.15">
      <c r="X240" s="638"/>
      <c r="Y240" s="638"/>
    </row>
    <row r="241" spans="24:25" x14ac:dyDescent="0.15">
      <c r="X241" s="638"/>
      <c r="Y241" s="638"/>
    </row>
    <row r="242" spans="24:25" x14ac:dyDescent="0.15">
      <c r="X242" s="638"/>
      <c r="Y242" s="638"/>
    </row>
    <row r="243" spans="24:25" x14ac:dyDescent="0.15">
      <c r="X243" s="638"/>
      <c r="Y243" s="638"/>
    </row>
    <row r="244" spans="24:25" x14ac:dyDescent="0.15">
      <c r="X244" s="638"/>
      <c r="Y244" s="638"/>
    </row>
    <row r="245" spans="24:25" x14ac:dyDescent="0.15">
      <c r="X245" s="638"/>
      <c r="Y245" s="638"/>
    </row>
    <row r="246" spans="24:25" x14ac:dyDescent="0.15">
      <c r="X246" s="638"/>
      <c r="Y246" s="638"/>
    </row>
    <row r="247" spans="24:25" x14ac:dyDescent="0.15">
      <c r="X247" s="638"/>
      <c r="Y247" s="638"/>
    </row>
    <row r="248" spans="24:25" x14ac:dyDescent="0.15">
      <c r="X248" s="638"/>
      <c r="Y248" s="638"/>
    </row>
    <row r="249" spans="24:25" x14ac:dyDescent="0.15">
      <c r="X249" s="638"/>
      <c r="Y249" s="638"/>
    </row>
    <row r="250" spans="24:25" x14ac:dyDescent="0.15">
      <c r="X250" s="638"/>
      <c r="Y250" s="638"/>
    </row>
    <row r="251" spans="24:25" x14ac:dyDescent="0.15">
      <c r="X251" s="638"/>
      <c r="Y251" s="638"/>
    </row>
    <row r="252" spans="24:25" x14ac:dyDescent="0.15">
      <c r="X252" s="638"/>
      <c r="Y252" s="638"/>
    </row>
    <row r="253" spans="24:25" x14ac:dyDescent="0.15">
      <c r="X253" s="638"/>
      <c r="Y253" s="638"/>
    </row>
    <row r="254" spans="24:25" x14ac:dyDescent="0.15">
      <c r="X254" s="638"/>
      <c r="Y254" s="638"/>
    </row>
    <row r="255" spans="24:25" x14ac:dyDescent="0.15">
      <c r="X255" s="638"/>
      <c r="Y255" s="638"/>
    </row>
    <row r="256" spans="24:25" x14ac:dyDescent="0.15">
      <c r="X256" s="638"/>
      <c r="Y256" s="638"/>
    </row>
    <row r="257" spans="24:25" x14ac:dyDescent="0.15">
      <c r="X257" s="638"/>
      <c r="Y257" s="638"/>
    </row>
    <row r="258" spans="24:25" x14ac:dyDescent="0.15">
      <c r="X258" s="638"/>
      <c r="Y258" s="638"/>
    </row>
    <row r="259" spans="24:25" x14ac:dyDescent="0.15">
      <c r="X259" s="638"/>
      <c r="Y259" s="638"/>
    </row>
    <row r="260" spans="24:25" x14ac:dyDescent="0.15">
      <c r="X260" s="638"/>
      <c r="Y260" s="638"/>
    </row>
    <row r="261" spans="24:25" x14ac:dyDescent="0.15">
      <c r="X261" s="638"/>
      <c r="Y261" s="638"/>
    </row>
    <row r="262" spans="24:25" x14ac:dyDescent="0.15">
      <c r="X262" s="638"/>
      <c r="Y262" s="638"/>
    </row>
    <row r="263" spans="24:25" x14ac:dyDescent="0.15">
      <c r="X263" s="638"/>
      <c r="Y263" s="638"/>
    </row>
    <row r="264" spans="24:25" x14ac:dyDescent="0.15">
      <c r="X264" s="638"/>
      <c r="Y264" s="638"/>
    </row>
    <row r="265" spans="24:25" x14ac:dyDescent="0.15">
      <c r="X265" s="638"/>
      <c r="Y265" s="638"/>
    </row>
    <row r="266" spans="24:25" x14ac:dyDescent="0.15">
      <c r="X266" s="638"/>
      <c r="Y266" s="638"/>
    </row>
    <row r="267" spans="24:25" x14ac:dyDescent="0.15">
      <c r="X267" s="638"/>
      <c r="Y267" s="638"/>
    </row>
    <row r="268" spans="24:25" x14ac:dyDescent="0.15">
      <c r="X268" s="638"/>
      <c r="Y268" s="638"/>
    </row>
    <row r="269" spans="24:25" x14ac:dyDescent="0.15">
      <c r="X269" s="638"/>
      <c r="Y269" s="638"/>
    </row>
    <row r="270" spans="24:25" x14ac:dyDescent="0.15">
      <c r="X270" s="638"/>
      <c r="Y270" s="638"/>
    </row>
    <row r="271" spans="24:25" x14ac:dyDescent="0.15">
      <c r="X271" s="638"/>
      <c r="Y271" s="638"/>
    </row>
    <row r="272" spans="24:25" x14ac:dyDescent="0.15">
      <c r="X272" s="638"/>
      <c r="Y272" s="638"/>
    </row>
    <row r="273" spans="24:25" x14ac:dyDescent="0.15">
      <c r="X273" s="638"/>
      <c r="Y273" s="638"/>
    </row>
    <row r="274" spans="24:25" x14ac:dyDescent="0.15">
      <c r="X274" s="638"/>
      <c r="Y274" s="638"/>
    </row>
    <row r="275" spans="24:25" x14ac:dyDescent="0.15">
      <c r="X275" s="638"/>
      <c r="Y275" s="638"/>
    </row>
    <row r="276" spans="24:25" x14ac:dyDescent="0.15">
      <c r="X276" s="638"/>
      <c r="Y276" s="638"/>
    </row>
    <row r="277" spans="24:25" x14ac:dyDescent="0.15">
      <c r="X277" s="638"/>
      <c r="Y277" s="638"/>
    </row>
    <row r="278" spans="24:25" x14ac:dyDescent="0.15">
      <c r="X278" s="638"/>
      <c r="Y278" s="638"/>
    </row>
    <row r="279" spans="24:25" x14ac:dyDescent="0.15">
      <c r="X279" s="638"/>
      <c r="Y279" s="638"/>
    </row>
    <row r="280" spans="24:25" x14ac:dyDescent="0.15">
      <c r="X280" s="638"/>
      <c r="Y280" s="638"/>
    </row>
    <row r="281" spans="24:25" x14ac:dyDescent="0.15">
      <c r="X281" s="638"/>
      <c r="Y281" s="638"/>
    </row>
    <row r="282" spans="24:25" x14ac:dyDescent="0.15">
      <c r="X282" s="638"/>
      <c r="Y282" s="638"/>
    </row>
    <row r="283" spans="24:25" x14ac:dyDescent="0.15">
      <c r="X283" s="638"/>
      <c r="Y283" s="638"/>
    </row>
    <row r="284" spans="24:25" x14ac:dyDescent="0.15">
      <c r="X284" s="638"/>
      <c r="Y284" s="638"/>
    </row>
    <row r="285" spans="24:25" x14ac:dyDescent="0.15">
      <c r="X285" s="638"/>
      <c r="Y285" s="638"/>
    </row>
    <row r="286" spans="24:25" x14ac:dyDescent="0.15">
      <c r="X286" s="638"/>
      <c r="Y286" s="638"/>
    </row>
    <row r="287" spans="24:25" x14ac:dyDescent="0.15">
      <c r="X287" s="638"/>
      <c r="Y287" s="638"/>
    </row>
    <row r="288" spans="24:25" x14ac:dyDescent="0.15">
      <c r="X288" s="638"/>
      <c r="Y288" s="638"/>
    </row>
    <row r="289" spans="24:25" x14ac:dyDescent="0.15">
      <c r="X289" s="638"/>
      <c r="Y289" s="638"/>
    </row>
    <row r="290" spans="24:25" x14ac:dyDescent="0.15">
      <c r="X290" s="638"/>
      <c r="Y290" s="638"/>
    </row>
    <row r="291" spans="24:25" x14ac:dyDescent="0.15">
      <c r="X291" s="638"/>
      <c r="Y291" s="638"/>
    </row>
    <row r="292" spans="24:25" x14ac:dyDescent="0.15">
      <c r="X292" s="638"/>
      <c r="Y292" s="638"/>
    </row>
    <row r="293" spans="24:25" x14ac:dyDescent="0.15">
      <c r="X293" s="638"/>
      <c r="Y293" s="638"/>
    </row>
    <row r="294" spans="24:25" x14ac:dyDescent="0.15">
      <c r="X294" s="638"/>
      <c r="Y294" s="638"/>
    </row>
    <row r="295" spans="24:25" x14ac:dyDescent="0.15">
      <c r="X295" s="638"/>
      <c r="Y295" s="638"/>
    </row>
    <row r="296" spans="24:25" x14ac:dyDescent="0.15">
      <c r="X296" s="638"/>
      <c r="Y296" s="638"/>
    </row>
    <row r="297" spans="24:25" x14ac:dyDescent="0.15">
      <c r="X297" s="638"/>
      <c r="Y297" s="638"/>
    </row>
    <row r="298" spans="24:25" x14ac:dyDescent="0.15">
      <c r="X298" s="638"/>
      <c r="Y298" s="638"/>
    </row>
    <row r="299" spans="24:25" x14ac:dyDescent="0.15">
      <c r="X299" s="638"/>
      <c r="Y299" s="638"/>
    </row>
    <row r="300" spans="24:25" x14ac:dyDescent="0.15">
      <c r="X300" s="638"/>
      <c r="Y300" s="638"/>
    </row>
    <row r="301" spans="24:25" x14ac:dyDescent="0.15">
      <c r="X301" s="638"/>
      <c r="Y301" s="638"/>
    </row>
    <row r="302" spans="24:25" x14ac:dyDescent="0.15">
      <c r="X302" s="638"/>
      <c r="Y302" s="638"/>
    </row>
    <row r="303" spans="24:25" x14ac:dyDescent="0.15">
      <c r="X303" s="638"/>
      <c r="Y303" s="638"/>
    </row>
    <row r="304" spans="24:25" x14ac:dyDescent="0.15">
      <c r="X304" s="638"/>
      <c r="Y304" s="638"/>
    </row>
    <row r="305" spans="24:25" x14ac:dyDescent="0.15">
      <c r="X305" s="638"/>
      <c r="Y305" s="638"/>
    </row>
    <row r="306" spans="24:25" x14ac:dyDescent="0.15">
      <c r="X306" s="638"/>
      <c r="Y306" s="638"/>
    </row>
    <row r="307" spans="24:25" x14ac:dyDescent="0.15">
      <c r="X307" s="638"/>
      <c r="Y307" s="638"/>
    </row>
    <row r="308" spans="24:25" x14ac:dyDescent="0.15">
      <c r="X308" s="638"/>
      <c r="Y308" s="638"/>
    </row>
    <row r="309" spans="24:25" x14ac:dyDescent="0.15">
      <c r="X309" s="638"/>
      <c r="Y309" s="638"/>
    </row>
    <row r="310" spans="24:25" x14ac:dyDescent="0.15">
      <c r="X310" s="638"/>
      <c r="Y310" s="638"/>
    </row>
    <row r="311" spans="24:25" x14ac:dyDescent="0.15">
      <c r="X311" s="638"/>
      <c r="Y311" s="638"/>
    </row>
    <row r="312" spans="24:25" x14ac:dyDescent="0.15">
      <c r="X312" s="638"/>
      <c r="Y312" s="638"/>
    </row>
    <row r="313" spans="24:25" x14ac:dyDescent="0.15">
      <c r="X313" s="638"/>
      <c r="Y313" s="638"/>
    </row>
    <row r="314" spans="24:25" x14ac:dyDescent="0.15">
      <c r="X314" s="638"/>
      <c r="Y314" s="638"/>
    </row>
    <row r="315" spans="24:25" x14ac:dyDescent="0.15">
      <c r="X315" s="638"/>
      <c r="Y315" s="638"/>
    </row>
    <row r="316" spans="24:25" x14ac:dyDescent="0.15">
      <c r="X316" s="638"/>
      <c r="Y316" s="638"/>
    </row>
    <row r="317" spans="24:25" x14ac:dyDescent="0.15">
      <c r="X317" s="638"/>
      <c r="Y317" s="638"/>
    </row>
    <row r="318" spans="24:25" x14ac:dyDescent="0.15">
      <c r="X318" s="638"/>
      <c r="Y318" s="638"/>
    </row>
    <row r="319" spans="24:25" x14ac:dyDescent="0.15">
      <c r="X319" s="638"/>
      <c r="Y319" s="638"/>
    </row>
    <row r="320" spans="24:25" x14ac:dyDescent="0.15">
      <c r="X320" s="638"/>
      <c r="Y320" s="638"/>
    </row>
    <row r="321" spans="24:25" x14ac:dyDescent="0.15">
      <c r="X321" s="638"/>
      <c r="Y321" s="638"/>
    </row>
    <row r="322" spans="24:25" x14ac:dyDescent="0.15">
      <c r="X322" s="638"/>
      <c r="Y322" s="638"/>
    </row>
    <row r="323" spans="24:25" x14ac:dyDescent="0.15">
      <c r="X323" s="638"/>
      <c r="Y323" s="638"/>
    </row>
    <row r="324" spans="24:25" x14ac:dyDescent="0.15">
      <c r="X324" s="638"/>
      <c r="Y324" s="638"/>
    </row>
    <row r="325" spans="24:25" x14ac:dyDescent="0.15">
      <c r="X325" s="638"/>
      <c r="Y325" s="638"/>
    </row>
    <row r="326" spans="24:25" x14ac:dyDescent="0.15">
      <c r="X326" s="638"/>
      <c r="Y326" s="638"/>
    </row>
    <row r="327" spans="24:25" x14ac:dyDescent="0.15">
      <c r="X327" s="638"/>
      <c r="Y327" s="638"/>
    </row>
    <row r="328" spans="24:25" x14ac:dyDescent="0.15">
      <c r="X328" s="638"/>
      <c r="Y328" s="638"/>
    </row>
    <row r="329" spans="24:25" x14ac:dyDescent="0.15">
      <c r="X329" s="638"/>
      <c r="Y329" s="638"/>
    </row>
    <row r="330" spans="24:25" x14ac:dyDescent="0.15">
      <c r="X330" s="638"/>
      <c r="Y330" s="638"/>
    </row>
    <row r="331" spans="24:25" x14ac:dyDescent="0.15">
      <c r="X331" s="638"/>
      <c r="Y331" s="638"/>
    </row>
    <row r="332" spans="24:25" x14ac:dyDescent="0.15">
      <c r="X332" s="638"/>
      <c r="Y332" s="638"/>
    </row>
    <row r="333" spans="24:25" x14ac:dyDescent="0.15">
      <c r="X333" s="638"/>
      <c r="Y333" s="638"/>
    </row>
    <row r="334" spans="24:25" x14ac:dyDescent="0.15">
      <c r="X334" s="638"/>
      <c r="Y334" s="638"/>
    </row>
    <row r="335" spans="24:25" x14ac:dyDescent="0.15">
      <c r="X335" s="638"/>
      <c r="Y335" s="638"/>
    </row>
    <row r="336" spans="24:25" x14ac:dyDescent="0.15">
      <c r="X336" s="638"/>
      <c r="Y336" s="638"/>
    </row>
    <row r="337" spans="24:25" x14ac:dyDescent="0.15">
      <c r="X337" s="638"/>
      <c r="Y337" s="638"/>
    </row>
    <row r="338" spans="24:25" x14ac:dyDescent="0.15">
      <c r="X338" s="638"/>
      <c r="Y338" s="638"/>
    </row>
    <row r="339" spans="24:25" x14ac:dyDescent="0.15">
      <c r="X339" s="638"/>
      <c r="Y339" s="638"/>
    </row>
    <row r="340" spans="24:25" x14ac:dyDescent="0.15">
      <c r="X340" s="638"/>
      <c r="Y340" s="638"/>
    </row>
    <row r="341" spans="24:25" x14ac:dyDescent="0.15">
      <c r="X341" s="638"/>
      <c r="Y341" s="638"/>
    </row>
    <row r="342" spans="24:25" x14ac:dyDescent="0.15">
      <c r="X342" s="638"/>
      <c r="Y342" s="638"/>
    </row>
    <row r="343" spans="24:25" x14ac:dyDescent="0.15">
      <c r="X343" s="638"/>
      <c r="Y343" s="638"/>
    </row>
    <row r="344" spans="24:25" x14ac:dyDescent="0.15">
      <c r="X344" s="638"/>
      <c r="Y344" s="638"/>
    </row>
    <row r="345" spans="24:25" x14ac:dyDescent="0.15">
      <c r="X345" s="638"/>
      <c r="Y345" s="638"/>
    </row>
    <row r="346" spans="24:25" x14ac:dyDescent="0.15">
      <c r="X346" s="638"/>
      <c r="Y346" s="638"/>
    </row>
    <row r="347" spans="24:25" x14ac:dyDescent="0.15">
      <c r="X347" s="638"/>
      <c r="Y347" s="638"/>
    </row>
    <row r="348" spans="24:25" x14ac:dyDescent="0.15">
      <c r="X348" s="638"/>
      <c r="Y348" s="638"/>
    </row>
    <row r="349" spans="24:25" x14ac:dyDescent="0.15">
      <c r="X349" s="638"/>
      <c r="Y349" s="638"/>
    </row>
    <row r="350" spans="24:25" x14ac:dyDescent="0.15">
      <c r="X350" s="638"/>
      <c r="Y350" s="638"/>
    </row>
    <row r="351" spans="24:25" x14ac:dyDescent="0.15">
      <c r="X351" s="638"/>
      <c r="Y351" s="638"/>
    </row>
    <row r="352" spans="24:25" x14ac:dyDescent="0.15">
      <c r="X352" s="638"/>
      <c r="Y352" s="638"/>
    </row>
    <row r="353" spans="24:25" x14ac:dyDescent="0.15">
      <c r="X353" s="638"/>
      <c r="Y353" s="638"/>
    </row>
    <row r="354" spans="24:25" x14ac:dyDescent="0.15">
      <c r="X354" s="638"/>
      <c r="Y354" s="638"/>
    </row>
    <row r="355" spans="24:25" x14ac:dyDescent="0.15">
      <c r="X355" s="638"/>
      <c r="Y355" s="638"/>
    </row>
    <row r="356" spans="24:25" x14ac:dyDescent="0.15">
      <c r="X356" s="638"/>
      <c r="Y356" s="638"/>
    </row>
    <row r="357" spans="24:25" x14ac:dyDescent="0.15">
      <c r="X357" s="638"/>
      <c r="Y357" s="638"/>
    </row>
    <row r="358" spans="24:25" x14ac:dyDescent="0.15">
      <c r="X358" s="638"/>
      <c r="Y358" s="638"/>
    </row>
    <row r="359" spans="24:25" x14ac:dyDescent="0.15">
      <c r="X359" s="638"/>
      <c r="Y359" s="638"/>
    </row>
    <row r="360" spans="24:25" x14ac:dyDescent="0.15">
      <c r="X360" s="638"/>
      <c r="Y360" s="638"/>
    </row>
    <row r="361" spans="24:25" x14ac:dyDescent="0.15">
      <c r="X361" s="638"/>
      <c r="Y361" s="638"/>
    </row>
    <row r="362" spans="24:25" x14ac:dyDescent="0.15">
      <c r="X362" s="638"/>
      <c r="Y362" s="638"/>
    </row>
    <row r="363" spans="24:25" x14ac:dyDescent="0.15">
      <c r="X363" s="638"/>
      <c r="Y363" s="638"/>
    </row>
    <row r="364" spans="24:25" x14ac:dyDescent="0.15">
      <c r="X364" s="638"/>
      <c r="Y364" s="638"/>
    </row>
    <row r="365" spans="24:25" x14ac:dyDescent="0.15">
      <c r="X365" s="638"/>
      <c r="Y365" s="638"/>
    </row>
    <row r="366" spans="24:25" x14ac:dyDescent="0.15">
      <c r="X366" s="638"/>
      <c r="Y366" s="638"/>
    </row>
    <row r="367" spans="24:25" x14ac:dyDescent="0.15">
      <c r="X367" s="638"/>
      <c r="Y367" s="638"/>
    </row>
    <row r="368" spans="24:25" x14ac:dyDescent="0.15">
      <c r="X368" s="638"/>
      <c r="Y368" s="638"/>
    </row>
    <row r="369" spans="24:25" x14ac:dyDescent="0.15">
      <c r="X369" s="638"/>
      <c r="Y369" s="638"/>
    </row>
    <row r="370" spans="24:25" x14ac:dyDescent="0.15">
      <c r="X370" s="638"/>
      <c r="Y370" s="638"/>
    </row>
    <row r="371" spans="24:25" x14ac:dyDescent="0.15">
      <c r="X371" s="638"/>
      <c r="Y371" s="638"/>
    </row>
    <row r="372" spans="24:25" x14ac:dyDescent="0.15">
      <c r="X372" s="638"/>
      <c r="Y372" s="638"/>
    </row>
    <row r="373" spans="24:25" x14ac:dyDescent="0.15">
      <c r="X373" s="638"/>
      <c r="Y373" s="638"/>
    </row>
    <row r="374" spans="24:25" x14ac:dyDescent="0.15">
      <c r="X374" s="638"/>
      <c r="Y374" s="638"/>
    </row>
    <row r="375" spans="24:25" x14ac:dyDescent="0.15">
      <c r="X375" s="638"/>
      <c r="Y375" s="638"/>
    </row>
    <row r="376" spans="24:25" x14ac:dyDescent="0.15">
      <c r="X376" s="638"/>
      <c r="Y376" s="638"/>
    </row>
    <row r="377" spans="24:25" x14ac:dyDescent="0.15">
      <c r="X377" s="638"/>
      <c r="Y377" s="638"/>
    </row>
    <row r="378" spans="24:25" x14ac:dyDescent="0.15">
      <c r="X378" s="638"/>
      <c r="Y378" s="638"/>
    </row>
    <row r="379" spans="24:25" x14ac:dyDescent="0.15">
      <c r="X379" s="638"/>
      <c r="Y379" s="638"/>
    </row>
    <row r="380" spans="24:25" x14ac:dyDescent="0.15">
      <c r="X380" s="638"/>
      <c r="Y380" s="638"/>
    </row>
    <row r="381" spans="24:25" x14ac:dyDescent="0.15">
      <c r="X381" s="638"/>
      <c r="Y381" s="638"/>
    </row>
    <row r="382" spans="24:25" x14ac:dyDescent="0.15">
      <c r="X382" s="638"/>
      <c r="Y382" s="638"/>
    </row>
    <row r="383" spans="24:25" x14ac:dyDescent="0.15">
      <c r="X383" s="638"/>
      <c r="Y383" s="638"/>
    </row>
    <row r="384" spans="24:25" x14ac:dyDescent="0.15">
      <c r="X384" s="638"/>
      <c r="Y384" s="638"/>
    </row>
    <row r="385" spans="24:25" x14ac:dyDescent="0.15">
      <c r="X385" s="638"/>
      <c r="Y385" s="638"/>
    </row>
    <row r="386" spans="24:25" x14ac:dyDescent="0.15">
      <c r="X386" s="638"/>
      <c r="Y386" s="638"/>
    </row>
    <row r="387" spans="24:25" x14ac:dyDescent="0.15">
      <c r="X387" s="638"/>
      <c r="Y387" s="638"/>
    </row>
    <row r="388" spans="24:25" x14ac:dyDescent="0.15">
      <c r="X388" s="638"/>
      <c r="Y388" s="638"/>
    </row>
    <row r="389" spans="24:25" x14ac:dyDescent="0.15">
      <c r="X389" s="638"/>
      <c r="Y389" s="638"/>
    </row>
    <row r="390" spans="24:25" x14ac:dyDescent="0.15">
      <c r="X390" s="638"/>
      <c r="Y390" s="638"/>
    </row>
    <row r="391" spans="24:25" x14ac:dyDescent="0.15">
      <c r="X391" s="638"/>
      <c r="Y391" s="638"/>
    </row>
    <row r="392" spans="24:25" x14ac:dyDescent="0.15">
      <c r="X392" s="638"/>
      <c r="Y392" s="638"/>
    </row>
    <row r="393" spans="24:25" x14ac:dyDescent="0.15">
      <c r="X393" s="638"/>
      <c r="Y393" s="638"/>
    </row>
    <row r="394" spans="24:25" x14ac:dyDescent="0.15">
      <c r="X394" s="638"/>
      <c r="Y394" s="638"/>
    </row>
    <row r="395" spans="24:25" x14ac:dyDescent="0.15">
      <c r="X395" s="638"/>
      <c r="Y395" s="638"/>
    </row>
    <row r="396" spans="24:25" x14ac:dyDescent="0.15">
      <c r="X396" s="638"/>
      <c r="Y396" s="638"/>
    </row>
    <row r="397" spans="24:25" x14ac:dyDescent="0.15">
      <c r="X397" s="638"/>
      <c r="Y397" s="638"/>
    </row>
    <row r="398" spans="24:25" x14ac:dyDescent="0.15">
      <c r="X398" s="638"/>
      <c r="Y398" s="638"/>
    </row>
    <row r="399" spans="24:25" x14ac:dyDescent="0.15">
      <c r="X399" s="638"/>
      <c r="Y399" s="638"/>
    </row>
    <row r="400" spans="24:25" x14ac:dyDescent="0.15">
      <c r="X400" s="638"/>
      <c r="Y400" s="638"/>
    </row>
    <row r="401" spans="24:25" x14ac:dyDescent="0.15">
      <c r="X401" s="638"/>
      <c r="Y401" s="638"/>
    </row>
    <row r="402" spans="24:25" x14ac:dyDescent="0.15">
      <c r="X402" s="638"/>
      <c r="Y402" s="638"/>
    </row>
    <row r="403" spans="24:25" x14ac:dyDescent="0.15">
      <c r="X403" s="638"/>
      <c r="Y403" s="638"/>
    </row>
    <row r="404" spans="24:25" x14ac:dyDescent="0.15">
      <c r="X404" s="638"/>
      <c r="Y404" s="638"/>
    </row>
    <row r="405" spans="24:25" x14ac:dyDescent="0.15">
      <c r="X405" s="638"/>
      <c r="Y405" s="638"/>
    </row>
    <row r="406" spans="24:25" x14ac:dyDescent="0.15">
      <c r="X406" s="638"/>
      <c r="Y406" s="638"/>
    </row>
    <row r="407" spans="24:25" x14ac:dyDescent="0.15">
      <c r="X407" s="638"/>
      <c r="Y407" s="638"/>
    </row>
    <row r="408" spans="24:25" x14ac:dyDescent="0.15">
      <c r="X408" s="638"/>
      <c r="Y408" s="638"/>
    </row>
    <row r="409" spans="24:25" x14ac:dyDescent="0.15">
      <c r="X409" s="638"/>
      <c r="Y409" s="638"/>
    </row>
    <row r="410" spans="24:25" x14ac:dyDescent="0.15">
      <c r="X410" s="638"/>
      <c r="Y410" s="638"/>
    </row>
    <row r="411" spans="24:25" x14ac:dyDescent="0.15">
      <c r="X411" s="638"/>
      <c r="Y411" s="638"/>
    </row>
    <row r="412" spans="24:25" x14ac:dyDescent="0.15">
      <c r="X412" s="638"/>
      <c r="Y412" s="638"/>
    </row>
    <row r="413" spans="24:25" x14ac:dyDescent="0.15">
      <c r="X413" s="638"/>
      <c r="Y413" s="638"/>
    </row>
    <row r="414" spans="24:25" x14ac:dyDescent="0.15">
      <c r="X414" s="638"/>
      <c r="Y414" s="638"/>
    </row>
    <row r="415" spans="24:25" x14ac:dyDescent="0.15">
      <c r="X415" s="638"/>
      <c r="Y415" s="638"/>
    </row>
    <row r="416" spans="24:25" x14ac:dyDescent="0.15">
      <c r="X416" s="638"/>
      <c r="Y416" s="638"/>
    </row>
    <row r="417" spans="24:25" x14ac:dyDescent="0.15">
      <c r="X417" s="638"/>
      <c r="Y417" s="638"/>
    </row>
    <row r="418" spans="24:25" x14ac:dyDescent="0.15">
      <c r="X418" s="638"/>
      <c r="Y418" s="638"/>
    </row>
    <row r="419" spans="24:25" x14ac:dyDescent="0.15">
      <c r="X419" s="638"/>
      <c r="Y419" s="638"/>
    </row>
    <row r="420" spans="24:25" x14ac:dyDescent="0.15">
      <c r="X420" s="638"/>
      <c r="Y420" s="638"/>
    </row>
    <row r="421" spans="24:25" x14ac:dyDescent="0.15">
      <c r="X421" s="638"/>
      <c r="Y421" s="638"/>
    </row>
    <row r="422" spans="24:25" x14ac:dyDescent="0.15">
      <c r="X422" s="638"/>
      <c r="Y422" s="638"/>
    </row>
    <row r="423" spans="24:25" x14ac:dyDescent="0.15">
      <c r="X423" s="638"/>
      <c r="Y423" s="638"/>
    </row>
    <row r="424" spans="24:25" x14ac:dyDescent="0.15">
      <c r="X424" s="638"/>
      <c r="Y424" s="638"/>
    </row>
    <row r="425" spans="24:25" x14ac:dyDescent="0.15">
      <c r="X425" s="638"/>
      <c r="Y425" s="638"/>
    </row>
    <row r="426" spans="24:25" x14ac:dyDescent="0.15">
      <c r="X426" s="638"/>
      <c r="Y426" s="638"/>
    </row>
    <row r="427" spans="24:25" x14ac:dyDescent="0.15">
      <c r="X427" s="638"/>
      <c r="Y427" s="638"/>
    </row>
    <row r="428" spans="24:25" x14ac:dyDescent="0.15">
      <c r="X428" s="638"/>
      <c r="Y428" s="638"/>
    </row>
    <row r="429" spans="24:25" x14ac:dyDescent="0.15">
      <c r="X429" s="638"/>
      <c r="Y429" s="638"/>
    </row>
    <row r="430" spans="24:25" x14ac:dyDescent="0.15">
      <c r="X430" s="638"/>
      <c r="Y430" s="638"/>
    </row>
    <row r="431" spans="24:25" x14ac:dyDescent="0.15">
      <c r="X431" s="638"/>
      <c r="Y431" s="638"/>
    </row>
    <row r="432" spans="24:25" x14ac:dyDescent="0.15">
      <c r="X432" s="638"/>
      <c r="Y432" s="638"/>
    </row>
    <row r="433" spans="24:25" x14ac:dyDescent="0.15">
      <c r="X433" s="638"/>
      <c r="Y433" s="638"/>
    </row>
    <row r="434" spans="24:25" x14ac:dyDescent="0.15">
      <c r="X434" s="638"/>
      <c r="Y434" s="638"/>
    </row>
    <row r="435" spans="24:25" x14ac:dyDescent="0.15">
      <c r="X435" s="638"/>
      <c r="Y435" s="638"/>
    </row>
    <row r="436" spans="24:25" x14ac:dyDescent="0.15">
      <c r="X436" s="638"/>
      <c r="Y436" s="638"/>
    </row>
    <row r="437" spans="24:25" x14ac:dyDescent="0.15">
      <c r="X437" s="638"/>
      <c r="Y437" s="638"/>
    </row>
    <row r="438" spans="24:25" x14ac:dyDescent="0.15">
      <c r="X438" s="638"/>
      <c r="Y438" s="638"/>
    </row>
    <row r="439" spans="24:25" x14ac:dyDescent="0.15">
      <c r="X439" s="638"/>
      <c r="Y439" s="638"/>
    </row>
    <row r="440" spans="24:25" x14ac:dyDescent="0.15">
      <c r="X440" s="638"/>
      <c r="Y440" s="638"/>
    </row>
    <row r="441" spans="24:25" x14ac:dyDescent="0.15">
      <c r="X441" s="638"/>
      <c r="Y441" s="638"/>
    </row>
    <row r="442" spans="24:25" x14ac:dyDescent="0.15">
      <c r="X442" s="638"/>
      <c r="Y442" s="638"/>
    </row>
    <row r="443" spans="24:25" x14ac:dyDescent="0.15">
      <c r="X443" s="638"/>
      <c r="Y443" s="638"/>
    </row>
    <row r="444" spans="24:25" x14ac:dyDescent="0.15">
      <c r="X444" s="638"/>
      <c r="Y444" s="638"/>
    </row>
    <row r="445" spans="24:25" x14ac:dyDescent="0.15">
      <c r="X445" s="638"/>
      <c r="Y445" s="638"/>
    </row>
    <row r="446" spans="24:25" x14ac:dyDescent="0.15">
      <c r="X446" s="638"/>
      <c r="Y446" s="638"/>
    </row>
    <row r="447" spans="24:25" x14ac:dyDescent="0.15">
      <c r="X447" s="638"/>
      <c r="Y447" s="638"/>
    </row>
    <row r="448" spans="24:25" x14ac:dyDescent="0.15">
      <c r="X448" s="638"/>
      <c r="Y448" s="638"/>
    </row>
    <row r="449" spans="24:25" x14ac:dyDescent="0.15">
      <c r="X449" s="638"/>
      <c r="Y449" s="638"/>
    </row>
    <row r="450" spans="24:25" x14ac:dyDescent="0.15">
      <c r="X450" s="638"/>
      <c r="Y450" s="638"/>
    </row>
    <row r="451" spans="24:25" x14ac:dyDescent="0.15">
      <c r="X451" s="638"/>
      <c r="Y451" s="638"/>
    </row>
    <row r="452" spans="24:25" x14ac:dyDescent="0.15">
      <c r="X452" s="638"/>
      <c r="Y452" s="638"/>
    </row>
    <row r="453" spans="24:25" x14ac:dyDescent="0.15">
      <c r="X453" s="638"/>
      <c r="Y453" s="638"/>
    </row>
    <row r="454" spans="24:25" x14ac:dyDescent="0.15">
      <c r="X454" s="638"/>
      <c r="Y454" s="638"/>
    </row>
    <row r="455" spans="24:25" x14ac:dyDescent="0.15">
      <c r="X455" s="638"/>
      <c r="Y455" s="638"/>
    </row>
    <row r="456" spans="24:25" x14ac:dyDescent="0.15">
      <c r="X456" s="638"/>
      <c r="Y456" s="638"/>
    </row>
    <row r="457" spans="24:25" x14ac:dyDescent="0.15">
      <c r="X457" s="638"/>
      <c r="Y457" s="638"/>
    </row>
    <row r="458" spans="24:25" x14ac:dyDescent="0.15">
      <c r="X458" s="638"/>
      <c r="Y458" s="638"/>
    </row>
    <row r="459" spans="24:25" x14ac:dyDescent="0.15">
      <c r="X459" s="638"/>
      <c r="Y459" s="638"/>
    </row>
    <row r="460" spans="24:25" x14ac:dyDescent="0.15">
      <c r="X460" s="638"/>
      <c r="Y460" s="638"/>
    </row>
    <row r="461" spans="24:25" x14ac:dyDescent="0.15">
      <c r="X461" s="638"/>
      <c r="Y461" s="638"/>
    </row>
    <row r="462" spans="24:25" x14ac:dyDescent="0.15">
      <c r="X462" s="638"/>
      <c r="Y462" s="638"/>
    </row>
    <row r="463" spans="24:25" x14ac:dyDescent="0.15">
      <c r="X463" s="638"/>
      <c r="Y463" s="638"/>
    </row>
    <row r="464" spans="24:25" x14ac:dyDescent="0.15">
      <c r="X464" s="638"/>
      <c r="Y464" s="638"/>
    </row>
    <row r="465" spans="24:25" x14ac:dyDescent="0.15">
      <c r="X465" s="638"/>
      <c r="Y465" s="638"/>
    </row>
    <row r="466" spans="24:25" x14ac:dyDescent="0.15">
      <c r="X466" s="638"/>
      <c r="Y466" s="638"/>
    </row>
    <row r="467" spans="24:25" x14ac:dyDescent="0.15">
      <c r="X467" s="638"/>
      <c r="Y467" s="638"/>
    </row>
    <row r="468" spans="24:25" x14ac:dyDescent="0.15">
      <c r="X468" s="638"/>
      <c r="Y468" s="638"/>
    </row>
    <row r="469" spans="24:25" x14ac:dyDescent="0.15">
      <c r="X469" s="638"/>
      <c r="Y469" s="638"/>
    </row>
    <row r="470" spans="24:25" x14ac:dyDescent="0.15">
      <c r="X470" s="638"/>
      <c r="Y470" s="638"/>
    </row>
    <row r="471" spans="24:25" x14ac:dyDescent="0.15">
      <c r="X471" s="638"/>
      <c r="Y471" s="638"/>
    </row>
    <row r="472" spans="24:25" x14ac:dyDescent="0.15">
      <c r="X472" s="638"/>
      <c r="Y472" s="638"/>
    </row>
    <row r="473" spans="24:25" x14ac:dyDescent="0.15">
      <c r="X473" s="638"/>
      <c r="Y473" s="638"/>
    </row>
    <row r="474" spans="24:25" x14ac:dyDescent="0.15">
      <c r="X474" s="638"/>
      <c r="Y474" s="638"/>
    </row>
    <row r="475" spans="24:25" x14ac:dyDescent="0.15">
      <c r="X475" s="638"/>
      <c r="Y475" s="638"/>
    </row>
    <row r="476" spans="24:25" x14ac:dyDescent="0.15">
      <c r="X476" s="638"/>
      <c r="Y476" s="638"/>
    </row>
    <row r="477" spans="24:25" x14ac:dyDescent="0.15">
      <c r="X477" s="638"/>
      <c r="Y477" s="638"/>
    </row>
    <row r="478" spans="24:25" x14ac:dyDescent="0.15">
      <c r="X478" s="638"/>
      <c r="Y478" s="638"/>
    </row>
    <row r="479" spans="24:25" x14ac:dyDescent="0.15">
      <c r="X479" s="638"/>
      <c r="Y479" s="638"/>
    </row>
    <row r="480" spans="24:25" x14ac:dyDescent="0.15">
      <c r="X480" s="638"/>
      <c r="Y480" s="638"/>
    </row>
  </sheetData>
  <mergeCells count="130">
    <mergeCell ref="L171:L172"/>
    <mergeCell ref="D171:K171"/>
    <mergeCell ref="A48:B48"/>
    <mergeCell ref="A43:B43"/>
    <mergeCell ref="E55:G55"/>
    <mergeCell ref="H55:H56"/>
    <mergeCell ref="C65:D66"/>
    <mergeCell ref="A100:A101"/>
    <mergeCell ref="C51:D51"/>
    <mergeCell ref="A94:D94"/>
    <mergeCell ref="A65:B67"/>
    <mergeCell ref="A93:B93"/>
    <mergeCell ref="A88:B90"/>
    <mergeCell ref="C88:D89"/>
    <mergeCell ref="A85:B85"/>
    <mergeCell ref="C55:D55"/>
    <mergeCell ref="A53:B53"/>
    <mergeCell ref="A51:B52"/>
    <mergeCell ref="A46:B46"/>
    <mergeCell ref="A47:B47"/>
    <mergeCell ref="A107:A108"/>
    <mergeCell ref="K114:K115"/>
    <mergeCell ref="A112:B112"/>
    <mergeCell ref="I114:I115"/>
    <mergeCell ref="Q65:Q67"/>
    <mergeCell ref="E36:G36"/>
    <mergeCell ref="N65:N67"/>
    <mergeCell ref="M65:M67"/>
    <mergeCell ref="J55:J56"/>
    <mergeCell ref="H51:H52"/>
    <mergeCell ref="J51:J52"/>
    <mergeCell ref="Q88:Q90"/>
    <mergeCell ref="E89:H89"/>
    <mergeCell ref="I89:L89"/>
    <mergeCell ref="M88:M90"/>
    <mergeCell ref="O88:O90"/>
    <mergeCell ref="N88:N90"/>
    <mergeCell ref="I55:I56"/>
    <mergeCell ref="J36:J37"/>
    <mergeCell ref="H36:H37"/>
    <mergeCell ref="I36:I37"/>
    <mergeCell ref="I51:I52"/>
    <mergeCell ref="I66:L66"/>
    <mergeCell ref="E88:L88"/>
    <mergeCell ref="E65:L65"/>
    <mergeCell ref="E51:G51"/>
    <mergeCell ref="E66:H66"/>
    <mergeCell ref="P65:P67"/>
    <mergeCell ref="A6:J6"/>
    <mergeCell ref="A7:J7"/>
    <mergeCell ref="A10:B11"/>
    <mergeCell ref="C10:D10"/>
    <mergeCell ref="E10:G10"/>
    <mergeCell ref="J10:J11"/>
    <mergeCell ref="C36:D36"/>
    <mergeCell ref="A36:B37"/>
    <mergeCell ref="A29:A32"/>
    <mergeCell ref="P88:P90"/>
    <mergeCell ref="H10:H11"/>
    <mergeCell ref="A18:A21"/>
    <mergeCell ref="A34:B34"/>
    <mergeCell ref="I10:I11"/>
    <mergeCell ref="A103:D103"/>
    <mergeCell ref="A102:B102"/>
    <mergeCell ref="A106:B106"/>
    <mergeCell ref="A98:A99"/>
    <mergeCell ref="A41:B41"/>
    <mergeCell ref="A40:B40"/>
    <mergeCell ref="A49:B49"/>
    <mergeCell ref="A45:B45"/>
    <mergeCell ref="A55:B56"/>
    <mergeCell ref="O65:O67"/>
    <mergeCell ref="A95:B95"/>
    <mergeCell ref="A96:A97"/>
    <mergeCell ref="J114:J115"/>
    <mergeCell ref="F114:H114"/>
    <mergeCell ref="C114:E114"/>
    <mergeCell ref="A116:A118"/>
    <mergeCell ref="A104:B104"/>
    <mergeCell ref="A105:B105"/>
    <mergeCell ref="A109:B109"/>
    <mergeCell ref="C109:D109"/>
    <mergeCell ref="A151:B151"/>
    <mergeCell ref="C155:C156"/>
    <mergeCell ref="A111:B111"/>
    <mergeCell ref="A110:B110"/>
    <mergeCell ref="A114:B115"/>
    <mergeCell ref="A147:F147"/>
    <mergeCell ref="E148:F149"/>
    <mergeCell ref="A149:B149"/>
    <mergeCell ref="C148:D149"/>
    <mergeCell ref="A131:A133"/>
    <mergeCell ref="A126:A128"/>
    <mergeCell ref="A135:A137"/>
    <mergeCell ref="A139:B139"/>
    <mergeCell ref="A121:B121"/>
    <mergeCell ref="A123:A125"/>
    <mergeCell ref="A167:B167"/>
    <mergeCell ref="A175:B175"/>
    <mergeCell ref="A157:B157"/>
    <mergeCell ref="A152:B152"/>
    <mergeCell ref="A162:B162"/>
    <mergeCell ref="A153:B153"/>
    <mergeCell ref="A160:A161"/>
    <mergeCell ref="A155:B156"/>
    <mergeCell ref="A163:B163"/>
    <mergeCell ref="A178:A180"/>
    <mergeCell ref="A169:B169"/>
    <mergeCell ref="A168:B168"/>
    <mergeCell ref="J165:J166"/>
    <mergeCell ref="A198:B198"/>
    <mergeCell ref="C205:C206"/>
    <mergeCell ref="A182:B182"/>
    <mergeCell ref="A203:B203"/>
    <mergeCell ref="A193:A195"/>
    <mergeCell ref="A196:A197"/>
    <mergeCell ref="A202:B202"/>
    <mergeCell ref="A190:A192"/>
    <mergeCell ref="A201:B201"/>
    <mergeCell ref="A205:B206"/>
    <mergeCell ref="A200:B200"/>
    <mergeCell ref="A183:A189"/>
    <mergeCell ref="A165:B166"/>
    <mergeCell ref="C165:C166"/>
    <mergeCell ref="D165:I165"/>
    <mergeCell ref="A174:B174"/>
    <mergeCell ref="A171:B172"/>
    <mergeCell ref="A173:B173"/>
    <mergeCell ref="C171:C172"/>
    <mergeCell ref="A177:B17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topLeftCell="A139" workbookViewId="0">
      <selection activeCell="E161" sqref="E161"/>
    </sheetView>
  </sheetViews>
  <sheetFormatPr baseColWidth="10" defaultColWidth="10.28515625" defaultRowHeight="10.5" x14ac:dyDescent="0.15"/>
  <cols>
    <col min="1" max="1" width="18.140625" style="514" customWidth="1"/>
    <col min="2" max="2" width="43.42578125" style="514" customWidth="1"/>
    <col min="3" max="3" width="15.28515625" style="514" customWidth="1"/>
    <col min="4" max="4" width="15" style="514" customWidth="1"/>
    <col min="5" max="5" width="13" style="514" customWidth="1"/>
    <col min="6" max="6" width="12.42578125" style="514" customWidth="1"/>
    <col min="7" max="7" width="12.85546875" style="514" customWidth="1"/>
    <col min="8" max="8" width="13" style="514" customWidth="1"/>
    <col min="9" max="9" width="13.42578125" style="514" customWidth="1"/>
    <col min="10" max="10" width="13.85546875" style="514" customWidth="1"/>
    <col min="11" max="13" width="11.7109375" style="514" customWidth="1"/>
    <col min="14" max="14" width="11.85546875" style="514" customWidth="1"/>
    <col min="15" max="15" width="12.7109375" style="514" customWidth="1"/>
    <col min="16" max="16" width="11.85546875" style="514" customWidth="1"/>
    <col min="17" max="17" width="11.28515625" style="514" customWidth="1"/>
    <col min="18" max="22" width="20.85546875" style="514" customWidth="1"/>
    <col min="23" max="24" width="20.85546875" style="514" hidden="1" customWidth="1"/>
    <col min="25" max="25" width="20.28515625" style="514" hidden="1" customWidth="1"/>
    <col min="26" max="26" width="20.28515625" style="648" hidden="1" customWidth="1"/>
    <col min="27" max="27" width="20.28515625" style="514" hidden="1" customWidth="1"/>
    <col min="28" max="28" width="14.85546875" style="514" customWidth="1"/>
    <col min="29" max="256" width="10.28515625" style="514"/>
    <col min="257" max="257" width="18.140625" style="514" customWidth="1"/>
    <col min="258" max="258" width="43.42578125" style="514" customWidth="1"/>
    <col min="259" max="259" width="15.28515625" style="514" customWidth="1"/>
    <col min="260" max="260" width="15" style="514" customWidth="1"/>
    <col min="261" max="261" width="13" style="514" customWidth="1"/>
    <col min="262" max="262" width="12.42578125" style="514" customWidth="1"/>
    <col min="263" max="263" width="12.85546875" style="514" customWidth="1"/>
    <col min="264" max="264" width="13" style="514" customWidth="1"/>
    <col min="265" max="265" width="13.42578125" style="514" customWidth="1"/>
    <col min="266" max="266" width="13.85546875" style="514" customWidth="1"/>
    <col min="267" max="269" width="11.7109375" style="514" customWidth="1"/>
    <col min="270" max="270" width="11.85546875" style="514" customWidth="1"/>
    <col min="271" max="271" width="12.7109375" style="514" customWidth="1"/>
    <col min="272" max="272" width="11.85546875" style="514" customWidth="1"/>
    <col min="273" max="273" width="11.28515625" style="514" customWidth="1"/>
    <col min="274" max="278" width="20.85546875" style="514" customWidth="1"/>
    <col min="279" max="283" width="0" style="514" hidden="1" customWidth="1"/>
    <col min="284" max="284" width="14.85546875" style="514" customWidth="1"/>
    <col min="285" max="512" width="10.28515625" style="514"/>
    <col min="513" max="513" width="18.140625" style="514" customWidth="1"/>
    <col min="514" max="514" width="43.42578125" style="514" customWidth="1"/>
    <col min="515" max="515" width="15.28515625" style="514" customWidth="1"/>
    <col min="516" max="516" width="15" style="514" customWidth="1"/>
    <col min="517" max="517" width="13" style="514" customWidth="1"/>
    <col min="518" max="518" width="12.42578125" style="514" customWidth="1"/>
    <col min="519" max="519" width="12.85546875" style="514" customWidth="1"/>
    <col min="520" max="520" width="13" style="514" customWidth="1"/>
    <col min="521" max="521" width="13.42578125" style="514" customWidth="1"/>
    <col min="522" max="522" width="13.85546875" style="514" customWidth="1"/>
    <col min="523" max="525" width="11.7109375" style="514" customWidth="1"/>
    <col min="526" max="526" width="11.85546875" style="514" customWidth="1"/>
    <col min="527" max="527" width="12.7109375" style="514" customWidth="1"/>
    <col min="528" max="528" width="11.85546875" style="514" customWidth="1"/>
    <col min="529" max="529" width="11.28515625" style="514" customWidth="1"/>
    <col min="530" max="534" width="20.85546875" style="514" customWidth="1"/>
    <col min="535" max="539" width="0" style="514" hidden="1" customWidth="1"/>
    <col min="540" max="540" width="14.85546875" style="514" customWidth="1"/>
    <col min="541" max="768" width="10.28515625" style="514"/>
    <col min="769" max="769" width="18.140625" style="514" customWidth="1"/>
    <col min="770" max="770" width="43.42578125" style="514" customWidth="1"/>
    <col min="771" max="771" width="15.28515625" style="514" customWidth="1"/>
    <col min="772" max="772" width="15" style="514" customWidth="1"/>
    <col min="773" max="773" width="13" style="514" customWidth="1"/>
    <col min="774" max="774" width="12.42578125" style="514" customWidth="1"/>
    <col min="775" max="775" width="12.85546875" style="514" customWidth="1"/>
    <col min="776" max="776" width="13" style="514" customWidth="1"/>
    <col min="777" max="777" width="13.42578125" style="514" customWidth="1"/>
    <col min="778" max="778" width="13.85546875" style="514" customWidth="1"/>
    <col min="779" max="781" width="11.7109375" style="514" customWidth="1"/>
    <col min="782" max="782" width="11.85546875" style="514" customWidth="1"/>
    <col min="783" max="783" width="12.7109375" style="514" customWidth="1"/>
    <col min="784" max="784" width="11.85546875" style="514" customWidth="1"/>
    <col min="785" max="785" width="11.28515625" style="514" customWidth="1"/>
    <col min="786" max="790" width="20.85546875" style="514" customWidth="1"/>
    <col min="791" max="795" width="0" style="514" hidden="1" customWidth="1"/>
    <col min="796" max="796" width="14.85546875" style="514" customWidth="1"/>
    <col min="797" max="1024" width="10.28515625" style="514"/>
    <col min="1025" max="1025" width="18.140625" style="514" customWidth="1"/>
    <col min="1026" max="1026" width="43.42578125" style="514" customWidth="1"/>
    <col min="1027" max="1027" width="15.28515625" style="514" customWidth="1"/>
    <col min="1028" max="1028" width="15" style="514" customWidth="1"/>
    <col min="1029" max="1029" width="13" style="514" customWidth="1"/>
    <col min="1030" max="1030" width="12.42578125" style="514" customWidth="1"/>
    <col min="1031" max="1031" width="12.85546875" style="514" customWidth="1"/>
    <col min="1032" max="1032" width="13" style="514" customWidth="1"/>
    <col min="1033" max="1033" width="13.42578125" style="514" customWidth="1"/>
    <col min="1034" max="1034" width="13.85546875" style="514" customWidth="1"/>
    <col min="1035" max="1037" width="11.7109375" style="514" customWidth="1"/>
    <col min="1038" max="1038" width="11.85546875" style="514" customWidth="1"/>
    <col min="1039" max="1039" width="12.7109375" style="514" customWidth="1"/>
    <col min="1040" max="1040" width="11.85546875" style="514" customWidth="1"/>
    <col min="1041" max="1041" width="11.28515625" style="514" customWidth="1"/>
    <col min="1042" max="1046" width="20.85546875" style="514" customWidth="1"/>
    <col min="1047" max="1051" width="0" style="514" hidden="1" customWidth="1"/>
    <col min="1052" max="1052" width="14.85546875" style="514" customWidth="1"/>
    <col min="1053" max="1280" width="10.28515625" style="514"/>
    <col min="1281" max="1281" width="18.140625" style="514" customWidth="1"/>
    <col min="1282" max="1282" width="43.42578125" style="514" customWidth="1"/>
    <col min="1283" max="1283" width="15.28515625" style="514" customWidth="1"/>
    <col min="1284" max="1284" width="15" style="514" customWidth="1"/>
    <col min="1285" max="1285" width="13" style="514" customWidth="1"/>
    <col min="1286" max="1286" width="12.42578125" style="514" customWidth="1"/>
    <col min="1287" max="1287" width="12.85546875" style="514" customWidth="1"/>
    <col min="1288" max="1288" width="13" style="514" customWidth="1"/>
    <col min="1289" max="1289" width="13.42578125" style="514" customWidth="1"/>
    <col min="1290" max="1290" width="13.85546875" style="514" customWidth="1"/>
    <col min="1291" max="1293" width="11.7109375" style="514" customWidth="1"/>
    <col min="1294" max="1294" width="11.85546875" style="514" customWidth="1"/>
    <col min="1295" max="1295" width="12.7109375" style="514" customWidth="1"/>
    <col min="1296" max="1296" width="11.85546875" style="514" customWidth="1"/>
    <col min="1297" max="1297" width="11.28515625" style="514" customWidth="1"/>
    <col min="1298" max="1302" width="20.85546875" style="514" customWidth="1"/>
    <col min="1303" max="1307" width="0" style="514" hidden="1" customWidth="1"/>
    <col min="1308" max="1308" width="14.85546875" style="514" customWidth="1"/>
    <col min="1309" max="1536" width="10.28515625" style="514"/>
    <col min="1537" max="1537" width="18.140625" style="514" customWidth="1"/>
    <col min="1538" max="1538" width="43.42578125" style="514" customWidth="1"/>
    <col min="1539" max="1539" width="15.28515625" style="514" customWidth="1"/>
    <col min="1540" max="1540" width="15" style="514" customWidth="1"/>
    <col min="1541" max="1541" width="13" style="514" customWidth="1"/>
    <col min="1542" max="1542" width="12.42578125" style="514" customWidth="1"/>
    <col min="1543" max="1543" width="12.85546875" style="514" customWidth="1"/>
    <col min="1544" max="1544" width="13" style="514" customWidth="1"/>
    <col min="1545" max="1545" width="13.42578125" style="514" customWidth="1"/>
    <col min="1546" max="1546" width="13.85546875" style="514" customWidth="1"/>
    <col min="1547" max="1549" width="11.7109375" style="514" customWidth="1"/>
    <col min="1550" max="1550" width="11.85546875" style="514" customWidth="1"/>
    <col min="1551" max="1551" width="12.7109375" style="514" customWidth="1"/>
    <col min="1552" max="1552" width="11.85546875" style="514" customWidth="1"/>
    <col min="1553" max="1553" width="11.28515625" style="514" customWidth="1"/>
    <col min="1554" max="1558" width="20.85546875" style="514" customWidth="1"/>
    <col min="1559" max="1563" width="0" style="514" hidden="1" customWidth="1"/>
    <col min="1564" max="1564" width="14.85546875" style="514" customWidth="1"/>
    <col min="1565" max="1792" width="10.28515625" style="514"/>
    <col min="1793" max="1793" width="18.140625" style="514" customWidth="1"/>
    <col min="1794" max="1794" width="43.42578125" style="514" customWidth="1"/>
    <col min="1795" max="1795" width="15.28515625" style="514" customWidth="1"/>
    <col min="1796" max="1796" width="15" style="514" customWidth="1"/>
    <col min="1797" max="1797" width="13" style="514" customWidth="1"/>
    <col min="1798" max="1798" width="12.42578125" style="514" customWidth="1"/>
    <col min="1799" max="1799" width="12.85546875" style="514" customWidth="1"/>
    <col min="1800" max="1800" width="13" style="514" customWidth="1"/>
    <col min="1801" max="1801" width="13.42578125" style="514" customWidth="1"/>
    <col min="1802" max="1802" width="13.85546875" style="514" customWidth="1"/>
    <col min="1803" max="1805" width="11.7109375" style="514" customWidth="1"/>
    <col min="1806" max="1806" width="11.85546875" style="514" customWidth="1"/>
    <col min="1807" max="1807" width="12.7109375" style="514" customWidth="1"/>
    <col min="1808" max="1808" width="11.85546875" style="514" customWidth="1"/>
    <col min="1809" max="1809" width="11.28515625" style="514" customWidth="1"/>
    <col min="1810" max="1814" width="20.85546875" style="514" customWidth="1"/>
    <col min="1815" max="1819" width="0" style="514" hidden="1" customWidth="1"/>
    <col min="1820" max="1820" width="14.85546875" style="514" customWidth="1"/>
    <col min="1821" max="2048" width="10.28515625" style="514"/>
    <col min="2049" max="2049" width="18.140625" style="514" customWidth="1"/>
    <col min="2050" max="2050" width="43.42578125" style="514" customWidth="1"/>
    <col min="2051" max="2051" width="15.28515625" style="514" customWidth="1"/>
    <col min="2052" max="2052" width="15" style="514" customWidth="1"/>
    <col min="2053" max="2053" width="13" style="514" customWidth="1"/>
    <col min="2054" max="2054" width="12.42578125" style="514" customWidth="1"/>
    <col min="2055" max="2055" width="12.85546875" style="514" customWidth="1"/>
    <col min="2056" max="2056" width="13" style="514" customWidth="1"/>
    <col min="2057" max="2057" width="13.42578125" style="514" customWidth="1"/>
    <col min="2058" max="2058" width="13.85546875" style="514" customWidth="1"/>
    <col min="2059" max="2061" width="11.7109375" style="514" customWidth="1"/>
    <col min="2062" max="2062" width="11.85546875" style="514" customWidth="1"/>
    <col min="2063" max="2063" width="12.7109375" style="514" customWidth="1"/>
    <col min="2064" max="2064" width="11.85546875" style="514" customWidth="1"/>
    <col min="2065" max="2065" width="11.28515625" style="514" customWidth="1"/>
    <col min="2066" max="2070" width="20.85546875" style="514" customWidth="1"/>
    <col min="2071" max="2075" width="0" style="514" hidden="1" customWidth="1"/>
    <col min="2076" max="2076" width="14.85546875" style="514" customWidth="1"/>
    <col min="2077" max="2304" width="10.28515625" style="514"/>
    <col min="2305" max="2305" width="18.140625" style="514" customWidth="1"/>
    <col min="2306" max="2306" width="43.42578125" style="514" customWidth="1"/>
    <col min="2307" max="2307" width="15.28515625" style="514" customWidth="1"/>
    <col min="2308" max="2308" width="15" style="514" customWidth="1"/>
    <col min="2309" max="2309" width="13" style="514" customWidth="1"/>
    <col min="2310" max="2310" width="12.42578125" style="514" customWidth="1"/>
    <col min="2311" max="2311" width="12.85546875" style="514" customWidth="1"/>
    <col min="2312" max="2312" width="13" style="514" customWidth="1"/>
    <col min="2313" max="2313" width="13.42578125" style="514" customWidth="1"/>
    <col min="2314" max="2314" width="13.85546875" style="514" customWidth="1"/>
    <col min="2315" max="2317" width="11.7109375" style="514" customWidth="1"/>
    <col min="2318" max="2318" width="11.85546875" style="514" customWidth="1"/>
    <col min="2319" max="2319" width="12.7109375" style="514" customWidth="1"/>
    <col min="2320" max="2320" width="11.85546875" style="514" customWidth="1"/>
    <col min="2321" max="2321" width="11.28515625" style="514" customWidth="1"/>
    <col min="2322" max="2326" width="20.85546875" style="514" customWidth="1"/>
    <col min="2327" max="2331" width="0" style="514" hidden="1" customWidth="1"/>
    <col min="2332" max="2332" width="14.85546875" style="514" customWidth="1"/>
    <col min="2333" max="2560" width="10.28515625" style="514"/>
    <col min="2561" max="2561" width="18.140625" style="514" customWidth="1"/>
    <col min="2562" max="2562" width="43.42578125" style="514" customWidth="1"/>
    <col min="2563" max="2563" width="15.28515625" style="514" customWidth="1"/>
    <col min="2564" max="2564" width="15" style="514" customWidth="1"/>
    <col min="2565" max="2565" width="13" style="514" customWidth="1"/>
    <col min="2566" max="2566" width="12.42578125" style="514" customWidth="1"/>
    <col min="2567" max="2567" width="12.85546875" style="514" customWidth="1"/>
    <col min="2568" max="2568" width="13" style="514" customWidth="1"/>
    <col min="2569" max="2569" width="13.42578125" style="514" customWidth="1"/>
    <col min="2570" max="2570" width="13.85546875" style="514" customWidth="1"/>
    <col min="2571" max="2573" width="11.7109375" style="514" customWidth="1"/>
    <col min="2574" max="2574" width="11.85546875" style="514" customWidth="1"/>
    <col min="2575" max="2575" width="12.7109375" style="514" customWidth="1"/>
    <col min="2576" max="2576" width="11.85546875" style="514" customWidth="1"/>
    <col min="2577" max="2577" width="11.28515625" style="514" customWidth="1"/>
    <col min="2578" max="2582" width="20.85546875" style="514" customWidth="1"/>
    <col min="2583" max="2587" width="0" style="514" hidden="1" customWidth="1"/>
    <col min="2588" max="2588" width="14.85546875" style="514" customWidth="1"/>
    <col min="2589" max="2816" width="10.28515625" style="514"/>
    <col min="2817" max="2817" width="18.140625" style="514" customWidth="1"/>
    <col min="2818" max="2818" width="43.42578125" style="514" customWidth="1"/>
    <col min="2819" max="2819" width="15.28515625" style="514" customWidth="1"/>
    <col min="2820" max="2820" width="15" style="514" customWidth="1"/>
    <col min="2821" max="2821" width="13" style="514" customWidth="1"/>
    <col min="2822" max="2822" width="12.42578125" style="514" customWidth="1"/>
    <col min="2823" max="2823" width="12.85546875" style="514" customWidth="1"/>
    <col min="2824" max="2824" width="13" style="514" customWidth="1"/>
    <col min="2825" max="2825" width="13.42578125" style="514" customWidth="1"/>
    <col min="2826" max="2826" width="13.85546875" style="514" customWidth="1"/>
    <col min="2827" max="2829" width="11.7109375" style="514" customWidth="1"/>
    <col min="2830" max="2830" width="11.85546875" style="514" customWidth="1"/>
    <col min="2831" max="2831" width="12.7109375" style="514" customWidth="1"/>
    <col min="2832" max="2832" width="11.85546875" style="514" customWidth="1"/>
    <col min="2833" max="2833" width="11.28515625" style="514" customWidth="1"/>
    <col min="2834" max="2838" width="20.85546875" style="514" customWidth="1"/>
    <col min="2839" max="2843" width="0" style="514" hidden="1" customWidth="1"/>
    <col min="2844" max="2844" width="14.85546875" style="514" customWidth="1"/>
    <col min="2845" max="3072" width="10.28515625" style="514"/>
    <col min="3073" max="3073" width="18.140625" style="514" customWidth="1"/>
    <col min="3074" max="3074" width="43.42578125" style="514" customWidth="1"/>
    <col min="3075" max="3075" width="15.28515625" style="514" customWidth="1"/>
    <col min="3076" max="3076" width="15" style="514" customWidth="1"/>
    <col min="3077" max="3077" width="13" style="514" customWidth="1"/>
    <col min="3078" max="3078" width="12.42578125" style="514" customWidth="1"/>
    <col min="3079" max="3079" width="12.85546875" style="514" customWidth="1"/>
    <col min="3080" max="3080" width="13" style="514" customWidth="1"/>
    <col min="3081" max="3081" width="13.42578125" style="514" customWidth="1"/>
    <col min="3082" max="3082" width="13.85546875" style="514" customWidth="1"/>
    <col min="3083" max="3085" width="11.7109375" style="514" customWidth="1"/>
    <col min="3086" max="3086" width="11.85546875" style="514" customWidth="1"/>
    <col min="3087" max="3087" width="12.7109375" style="514" customWidth="1"/>
    <col min="3088" max="3088" width="11.85546875" style="514" customWidth="1"/>
    <col min="3089" max="3089" width="11.28515625" style="514" customWidth="1"/>
    <col min="3090" max="3094" width="20.85546875" style="514" customWidth="1"/>
    <col min="3095" max="3099" width="0" style="514" hidden="1" customWidth="1"/>
    <col min="3100" max="3100" width="14.85546875" style="514" customWidth="1"/>
    <col min="3101" max="3328" width="10.28515625" style="514"/>
    <col min="3329" max="3329" width="18.140625" style="514" customWidth="1"/>
    <col min="3330" max="3330" width="43.42578125" style="514" customWidth="1"/>
    <col min="3331" max="3331" width="15.28515625" style="514" customWidth="1"/>
    <col min="3332" max="3332" width="15" style="514" customWidth="1"/>
    <col min="3333" max="3333" width="13" style="514" customWidth="1"/>
    <col min="3334" max="3334" width="12.42578125" style="514" customWidth="1"/>
    <col min="3335" max="3335" width="12.85546875" style="514" customWidth="1"/>
    <col min="3336" max="3336" width="13" style="514" customWidth="1"/>
    <col min="3337" max="3337" width="13.42578125" style="514" customWidth="1"/>
    <col min="3338" max="3338" width="13.85546875" style="514" customWidth="1"/>
    <col min="3339" max="3341" width="11.7109375" style="514" customWidth="1"/>
    <col min="3342" max="3342" width="11.85546875" style="514" customWidth="1"/>
    <col min="3343" max="3343" width="12.7109375" style="514" customWidth="1"/>
    <col min="3344" max="3344" width="11.85546875" style="514" customWidth="1"/>
    <col min="3345" max="3345" width="11.28515625" style="514" customWidth="1"/>
    <col min="3346" max="3350" width="20.85546875" style="514" customWidth="1"/>
    <col min="3351" max="3355" width="0" style="514" hidden="1" customWidth="1"/>
    <col min="3356" max="3356" width="14.85546875" style="514" customWidth="1"/>
    <col min="3357" max="3584" width="10.28515625" style="514"/>
    <col min="3585" max="3585" width="18.140625" style="514" customWidth="1"/>
    <col min="3586" max="3586" width="43.42578125" style="514" customWidth="1"/>
    <col min="3587" max="3587" width="15.28515625" style="514" customWidth="1"/>
    <col min="3588" max="3588" width="15" style="514" customWidth="1"/>
    <col min="3589" max="3589" width="13" style="514" customWidth="1"/>
    <col min="3590" max="3590" width="12.42578125" style="514" customWidth="1"/>
    <col min="3591" max="3591" width="12.85546875" style="514" customWidth="1"/>
    <col min="3592" max="3592" width="13" style="514" customWidth="1"/>
    <col min="3593" max="3593" width="13.42578125" style="514" customWidth="1"/>
    <col min="3594" max="3594" width="13.85546875" style="514" customWidth="1"/>
    <col min="3595" max="3597" width="11.7109375" style="514" customWidth="1"/>
    <col min="3598" max="3598" width="11.85546875" style="514" customWidth="1"/>
    <col min="3599" max="3599" width="12.7109375" style="514" customWidth="1"/>
    <col min="3600" max="3600" width="11.85546875" style="514" customWidth="1"/>
    <col min="3601" max="3601" width="11.28515625" style="514" customWidth="1"/>
    <col min="3602" max="3606" width="20.85546875" style="514" customWidth="1"/>
    <col min="3607" max="3611" width="0" style="514" hidden="1" customWidth="1"/>
    <col min="3612" max="3612" width="14.85546875" style="514" customWidth="1"/>
    <col min="3613" max="3840" width="10.28515625" style="514"/>
    <col min="3841" max="3841" width="18.140625" style="514" customWidth="1"/>
    <col min="3842" max="3842" width="43.42578125" style="514" customWidth="1"/>
    <col min="3843" max="3843" width="15.28515625" style="514" customWidth="1"/>
    <col min="3844" max="3844" width="15" style="514" customWidth="1"/>
    <col min="3845" max="3845" width="13" style="514" customWidth="1"/>
    <col min="3846" max="3846" width="12.42578125" style="514" customWidth="1"/>
    <col min="3847" max="3847" width="12.85546875" style="514" customWidth="1"/>
    <col min="3848" max="3848" width="13" style="514" customWidth="1"/>
    <col min="3849" max="3849" width="13.42578125" style="514" customWidth="1"/>
    <col min="3850" max="3850" width="13.85546875" style="514" customWidth="1"/>
    <col min="3851" max="3853" width="11.7109375" style="514" customWidth="1"/>
    <col min="3854" max="3854" width="11.85546875" style="514" customWidth="1"/>
    <col min="3855" max="3855" width="12.7109375" style="514" customWidth="1"/>
    <col min="3856" max="3856" width="11.85546875" style="514" customWidth="1"/>
    <col min="3857" max="3857" width="11.28515625" style="514" customWidth="1"/>
    <col min="3858" max="3862" width="20.85546875" style="514" customWidth="1"/>
    <col min="3863" max="3867" width="0" style="514" hidden="1" customWidth="1"/>
    <col min="3868" max="3868" width="14.85546875" style="514" customWidth="1"/>
    <col min="3869" max="4096" width="10.28515625" style="514"/>
    <col min="4097" max="4097" width="18.140625" style="514" customWidth="1"/>
    <col min="4098" max="4098" width="43.42578125" style="514" customWidth="1"/>
    <col min="4099" max="4099" width="15.28515625" style="514" customWidth="1"/>
    <col min="4100" max="4100" width="15" style="514" customWidth="1"/>
    <col min="4101" max="4101" width="13" style="514" customWidth="1"/>
    <col min="4102" max="4102" width="12.42578125" style="514" customWidth="1"/>
    <col min="4103" max="4103" width="12.85546875" style="514" customWidth="1"/>
    <col min="4104" max="4104" width="13" style="514" customWidth="1"/>
    <col min="4105" max="4105" width="13.42578125" style="514" customWidth="1"/>
    <col min="4106" max="4106" width="13.85546875" style="514" customWidth="1"/>
    <col min="4107" max="4109" width="11.7109375" style="514" customWidth="1"/>
    <col min="4110" max="4110" width="11.85546875" style="514" customWidth="1"/>
    <col min="4111" max="4111" width="12.7109375" style="514" customWidth="1"/>
    <col min="4112" max="4112" width="11.85546875" style="514" customWidth="1"/>
    <col min="4113" max="4113" width="11.28515625" style="514" customWidth="1"/>
    <col min="4114" max="4118" width="20.85546875" style="514" customWidth="1"/>
    <col min="4119" max="4123" width="0" style="514" hidden="1" customWidth="1"/>
    <col min="4124" max="4124" width="14.85546875" style="514" customWidth="1"/>
    <col min="4125" max="4352" width="10.28515625" style="514"/>
    <col min="4353" max="4353" width="18.140625" style="514" customWidth="1"/>
    <col min="4354" max="4354" width="43.42578125" style="514" customWidth="1"/>
    <col min="4355" max="4355" width="15.28515625" style="514" customWidth="1"/>
    <col min="4356" max="4356" width="15" style="514" customWidth="1"/>
    <col min="4357" max="4357" width="13" style="514" customWidth="1"/>
    <col min="4358" max="4358" width="12.42578125" style="514" customWidth="1"/>
    <col min="4359" max="4359" width="12.85546875" style="514" customWidth="1"/>
    <col min="4360" max="4360" width="13" style="514" customWidth="1"/>
    <col min="4361" max="4361" width="13.42578125" style="514" customWidth="1"/>
    <col min="4362" max="4362" width="13.85546875" style="514" customWidth="1"/>
    <col min="4363" max="4365" width="11.7109375" style="514" customWidth="1"/>
    <col min="4366" max="4366" width="11.85546875" style="514" customWidth="1"/>
    <col min="4367" max="4367" width="12.7109375" style="514" customWidth="1"/>
    <col min="4368" max="4368" width="11.85546875" style="514" customWidth="1"/>
    <col min="4369" max="4369" width="11.28515625" style="514" customWidth="1"/>
    <col min="4370" max="4374" width="20.85546875" style="514" customWidth="1"/>
    <col min="4375" max="4379" width="0" style="514" hidden="1" customWidth="1"/>
    <col min="4380" max="4380" width="14.85546875" style="514" customWidth="1"/>
    <col min="4381" max="4608" width="10.28515625" style="514"/>
    <col min="4609" max="4609" width="18.140625" style="514" customWidth="1"/>
    <col min="4610" max="4610" width="43.42578125" style="514" customWidth="1"/>
    <col min="4611" max="4611" width="15.28515625" style="514" customWidth="1"/>
    <col min="4612" max="4612" width="15" style="514" customWidth="1"/>
    <col min="4613" max="4613" width="13" style="514" customWidth="1"/>
    <col min="4614" max="4614" width="12.42578125" style="514" customWidth="1"/>
    <col min="4615" max="4615" width="12.85546875" style="514" customWidth="1"/>
    <col min="4616" max="4616" width="13" style="514" customWidth="1"/>
    <col min="4617" max="4617" width="13.42578125" style="514" customWidth="1"/>
    <col min="4618" max="4618" width="13.85546875" style="514" customWidth="1"/>
    <col min="4619" max="4621" width="11.7109375" style="514" customWidth="1"/>
    <col min="4622" max="4622" width="11.85546875" style="514" customWidth="1"/>
    <col min="4623" max="4623" width="12.7109375" style="514" customWidth="1"/>
    <col min="4624" max="4624" width="11.85546875" style="514" customWidth="1"/>
    <col min="4625" max="4625" width="11.28515625" style="514" customWidth="1"/>
    <col min="4626" max="4630" width="20.85546875" style="514" customWidth="1"/>
    <col min="4631" max="4635" width="0" style="514" hidden="1" customWidth="1"/>
    <col min="4636" max="4636" width="14.85546875" style="514" customWidth="1"/>
    <col min="4637" max="4864" width="10.28515625" style="514"/>
    <col min="4865" max="4865" width="18.140625" style="514" customWidth="1"/>
    <col min="4866" max="4866" width="43.42578125" style="514" customWidth="1"/>
    <col min="4867" max="4867" width="15.28515625" style="514" customWidth="1"/>
    <col min="4868" max="4868" width="15" style="514" customWidth="1"/>
    <col min="4869" max="4869" width="13" style="514" customWidth="1"/>
    <col min="4870" max="4870" width="12.42578125" style="514" customWidth="1"/>
    <col min="4871" max="4871" width="12.85546875" style="514" customWidth="1"/>
    <col min="4872" max="4872" width="13" style="514" customWidth="1"/>
    <col min="4873" max="4873" width="13.42578125" style="514" customWidth="1"/>
    <col min="4874" max="4874" width="13.85546875" style="514" customWidth="1"/>
    <col min="4875" max="4877" width="11.7109375" style="514" customWidth="1"/>
    <col min="4878" max="4878" width="11.85546875" style="514" customWidth="1"/>
    <col min="4879" max="4879" width="12.7109375" style="514" customWidth="1"/>
    <col min="4880" max="4880" width="11.85546875" style="514" customWidth="1"/>
    <col min="4881" max="4881" width="11.28515625" style="514" customWidth="1"/>
    <col min="4882" max="4886" width="20.85546875" style="514" customWidth="1"/>
    <col min="4887" max="4891" width="0" style="514" hidden="1" customWidth="1"/>
    <col min="4892" max="4892" width="14.85546875" style="514" customWidth="1"/>
    <col min="4893" max="5120" width="10.28515625" style="514"/>
    <col min="5121" max="5121" width="18.140625" style="514" customWidth="1"/>
    <col min="5122" max="5122" width="43.42578125" style="514" customWidth="1"/>
    <col min="5123" max="5123" width="15.28515625" style="514" customWidth="1"/>
    <col min="5124" max="5124" width="15" style="514" customWidth="1"/>
    <col min="5125" max="5125" width="13" style="514" customWidth="1"/>
    <col min="5126" max="5126" width="12.42578125" style="514" customWidth="1"/>
    <col min="5127" max="5127" width="12.85546875" style="514" customWidth="1"/>
    <col min="5128" max="5128" width="13" style="514" customWidth="1"/>
    <col min="5129" max="5129" width="13.42578125" style="514" customWidth="1"/>
    <col min="5130" max="5130" width="13.85546875" style="514" customWidth="1"/>
    <col min="5131" max="5133" width="11.7109375" style="514" customWidth="1"/>
    <col min="5134" max="5134" width="11.85546875" style="514" customWidth="1"/>
    <col min="5135" max="5135" width="12.7109375" style="514" customWidth="1"/>
    <col min="5136" max="5136" width="11.85546875" style="514" customWidth="1"/>
    <col min="5137" max="5137" width="11.28515625" style="514" customWidth="1"/>
    <col min="5138" max="5142" width="20.85546875" style="514" customWidth="1"/>
    <col min="5143" max="5147" width="0" style="514" hidden="1" customWidth="1"/>
    <col min="5148" max="5148" width="14.85546875" style="514" customWidth="1"/>
    <col min="5149" max="5376" width="10.28515625" style="514"/>
    <col min="5377" max="5377" width="18.140625" style="514" customWidth="1"/>
    <col min="5378" max="5378" width="43.42578125" style="514" customWidth="1"/>
    <col min="5379" max="5379" width="15.28515625" style="514" customWidth="1"/>
    <col min="5380" max="5380" width="15" style="514" customWidth="1"/>
    <col min="5381" max="5381" width="13" style="514" customWidth="1"/>
    <col min="5382" max="5382" width="12.42578125" style="514" customWidth="1"/>
    <col min="5383" max="5383" width="12.85546875" style="514" customWidth="1"/>
    <col min="5384" max="5384" width="13" style="514" customWidth="1"/>
    <col min="5385" max="5385" width="13.42578125" style="514" customWidth="1"/>
    <col min="5386" max="5386" width="13.85546875" style="514" customWidth="1"/>
    <col min="5387" max="5389" width="11.7109375" style="514" customWidth="1"/>
    <col min="5390" max="5390" width="11.85546875" style="514" customWidth="1"/>
    <col min="5391" max="5391" width="12.7109375" style="514" customWidth="1"/>
    <col min="5392" max="5392" width="11.85546875" style="514" customWidth="1"/>
    <col min="5393" max="5393" width="11.28515625" style="514" customWidth="1"/>
    <col min="5394" max="5398" width="20.85546875" style="514" customWidth="1"/>
    <col min="5399" max="5403" width="0" style="514" hidden="1" customWidth="1"/>
    <col min="5404" max="5404" width="14.85546875" style="514" customWidth="1"/>
    <col min="5405" max="5632" width="10.28515625" style="514"/>
    <col min="5633" max="5633" width="18.140625" style="514" customWidth="1"/>
    <col min="5634" max="5634" width="43.42578125" style="514" customWidth="1"/>
    <col min="5635" max="5635" width="15.28515625" style="514" customWidth="1"/>
    <col min="5636" max="5636" width="15" style="514" customWidth="1"/>
    <col min="5637" max="5637" width="13" style="514" customWidth="1"/>
    <col min="5638" max="5638" width="12.42578125" style="514" customWidth="1"/>
    <col min="5639" max="5639" width="12.85546875" style="514" customWidth="1"/>
    <col min="5640" max="5640" width="13" style="514" customWidth="1"/>
    <col min="5641" max="5641" width="13.42578125" style="514" customWidth="1"/>
    <col min="5642" max="5642" width="13.85546875" style="514" customWidth="1"/>
    <col min="5643" max="5645" width="11.7109375" style="514" customWidth="1"/>
    <col min="5646" max="5646" width="11.85546875" style="514" customWidth="1"/>
    <col min="5647" max="5647" width="12.7109375" style="514" customWidth="1"/>
    <col min="5648" max="5648" width="11.85546875" style="514" customWidth="1"/>
    <col min="5649" max="5649" width="11.28515625" style="514" customWidth="1"/>
    <col min="5650" max="5654" width="20.85546875" style="514" customWidth="1"/>
    <col min="5655" max="5659" width="0" style="514" hidden="1" customWidth="1"/>
    <col min="5660" max="5660" width="14.85546875" style="514" customWidth="1"/>
    <col min="5661" max="5888" width="10.28515625" style="514"/>
    <col min="5889" max="5889" width="18.140625" style="514" customWidth="1"/>
    <col min="5890" max="5890" width="43.42578125" style="514" customWidth="1"/>
    <col min="5891" max="5891" width="15.28515625" style="514" customWidth="1"/>
    <col min="5892" max="5892" width="15" style="514" customWidth="1"/>
    <col min="5893" max="5893" width="13" style="514" customWidth="1"/>
    <col min="5894" max="5894" width="12.42578125" style="514" customWidth="1"/>
    <col min="5895" max="5895" width="12.85546875" style="514" customWidth="1"/>
    <col min="5896" max="5896" width="13" style="514" customWidth="1"/>
    <col min="5897" max="5897" width="13.42578125" style="514" customWidth="1"/>
    <col min="5898" max="5898" width="13.85546875" style="514" customWidth="1"/>
    <col min="5899" max="5901" width="11.7109375" style="514" customWidth="1"/>
    <col min="5902" max="5902" width="11.85546875" style="514" customWidth="1"/>
    <col min="5903" max="5903" width="12.7109375" style="514" customWidth="1"/>
    <col min="5904" max="5904" width="11.85546875" style="514" customWidth="1"/>
    <col min="5905" max="5905" width="11.28515625" style="514" customWidth="1"/>
    <col min="5906" max="5910" width="20.85546875" style="514" customWidth="1"/>
    <col min="5911" max="5915" width="0" style="514" hidden="1" customWidth="1"/>
    <col min="5916" max="5916" width="14.85546875" style="514" customWidth="1"/>
    <col min="5917" max="6144" width="10.28515625" style="514"/>
    <col min="6145" max="6145" width="18.140625" style="514" customWidth="1"/>
    <col min="6146" max="6146" width="43.42578125" style="514" customWidth="1"/>
    <col min="6147" max="6147" width="15.28515625" style="514" customWidth="1"/>
    <col min="6148" max="6148" width="15" style="514" customWidth="1"/>
    <col min="6149" max="6149" width="13" style="514" customWidth="1"/>
    <col min="6150" max="6150" width="12.42578125" style="514" customWidth="1"/>
    <col min="6151" max="6151" width="12.85546875" style="514" customWidth="1"/>
    <col min="6152" max="6152" width="13" style="514" customWidth="1"/>
    <col min="6153" max="6153" width="13.42578125" style="514" customWidth="1"/>
    <col min="6154" max="6154" width="13.85546875" style="514" customWidth="1"/>
    <col min="6155" max="6157" width="11.7109375" style="514" customWidth="1"/>
    <col min="6158" max="6158" width="11.85546875" style="514" customWidth="1"/>
    <col min="6159" max="6159" width="12.7109375" style="514" customWidth="1"/>
    <col min="6160" max="6160" width="11.85546875" style="514" customWidth="1"/>
    <col min="6161" max="6161" width="11.28515625" style="514" customWidth="1"/>
    <col min="6162" max="6166" width="20.85546875" style="514" customWidth="1"/>
    <col min="6167" max="6171" width="0" style="514" hidden="1" customWidth="1"/>
    <col min="6172" max="6172" width="14.85546875" style="514" customWidth="1"/>
    <col min="6173" max="6400" width="10.28515625" style="514"/>
    <col min="6401" max="6401" width="18.140625" style="514" customWidth="1"/>
    <col min="6402" max="6402" width="43.42578125" style="514" customWidth="1"/>
    <col min="6403" max="6403" width="15.28515625" style="514" customWidth="1"/>
    <col min="6404" max="6404" width="15" style="514" customWidth="1"/>
    <col min="6405" max="6405" width="13" style="514" customWidth="1"/>
    <col min="6406" max="6406" width="12.42578125" style="514" customWidth="1"/>
    <col min="6407" max="6407" width="12.85546875" style="514" customWidth="1"/>
    <col min="6408" max="6408" width="13" style="514" customWidth="1"/>
    <col min="6409" max="6409" width="13.42578125" style="514" customWidth="1"/>
    <col min="6410" max="6410" width="13.85546875" style="514" customWidth="1"/>
    <col min="6411" max="6413" width="11.7109375" style="514" customWidth="1"/>
    <col min="6414" max="6414" width="11.85546875" style="514" customWidth="1"/>
    <col min="6415" max="6415" width="12.7109375" style="514" customWidth="1"/>
    <col min="6416" max="6416" width="11.85546875" style="514" customWidth="1"/>
    <col min="6417" max="6417" width="11.28515625" style="514" customWidth="1"/>
    <col min="6418" max="6422" width="20.85546875" style="514" customWidth="1"/>
    <col min="6423" max="6427" width="0" style="514" hidden="1" customWidth="1"/>
    <col min="6428" max="6428" width="14.85546875" style="514" customWidth="1"/>
    <col min="6429" max="6656" width="10.28515625" style="514"/>
    <col min="6657" max="6657" width="18.140625" style="514" customWidth="1"/>
    <col min="6658" max="6658" width="43.42578125" style="514" customWidth="1"/>
    <col min="6659" max="6659" width="15.28515625" style="514" customWidth="1"/>
    <col min="6660" max="6660" width="15" style="514" customWidth="1"/>
    <col min="6661" max="6661" width="13" style="514" customWidth="1"/>
    <col min="6662" max="6662" width="12.42578125" style="514" customWidth="1"/>
    <col min="6663" max="6663" width="12.85546875" style="514" customWidth="1"/>
    <col min="6664" max="6664" width="13" style="514" customWidth="1"/>
    <col min="6665" max="6665" width="13.42578125" style="514" customWidth="1"/>
    <col min="6666" max="6666" width="13.85546875" style="514" customWidth="1"/>
    <col min="6667" max="6669" width="11.7109375" style="514" customWidth="1"/>
    <col min="6670" max="6670" width="11.85546875" style="514" customWidth="1"/>
    <col min="6671" max="6671" width="12.7109375" style="514" customWidth="1"/>
    <col min="6672" max="6672" width="11.85546875" style="514" customWidth="1"/>
    <col min="6673" max="6673" width="11.28515625" style="514" customWidth="1"/>
    <col min="6674" max="6678" width="20.85546875" style="514" customWidth="1"/>
    <col min="6679" max="6683" width="0" style="514" hidden="1" customWidth="1"/>
    <col min="6684" max="6684" width="14.85546875" style="514" customWidth="1"/>
    <col min="6685" max="6912" width="10.28515625" style="514"/>
    <col min="6913" max="6913" width="18.140625" style="514" customWidth="1"/>
    <col min="6914" max="6914" width="43.42578125" style="514" customWidth="1"/>
    <col min="6915" max="6915" width="15.28515625" style="514" customWidth="1"/>
    <col min="6916" max="6916" width="15" style="514" customWidth="1"/>
    <col min="6917" max="6917" width="13" style="514" customWidth="1"/>
    <col min="6918" max="6918" width="12.42578125" style="514" customWidth="1"/>
    <col min="6919" max="6919" width="12.85546875" style="514" customWidth="1"/>
    <col min="6920" max="6920" width="13" style="514" customWidth="1"/>
    <col min="6921" max="6921" width="13.42578125" style="514" customWidth="1"/>
    <col min="6922" max="6922" width="13.85546875" style="514" customWidth="1"/>
    <col min="6923" max="6925" width="11.7109375" style="514" customWidth="1"/>
    <col min="6926" max="6926" width="11.85546875" style="514" customWidth="1"/>
    <col min="6927" max="6927" width="12.7109375" style="514" customWidth="1"/>
    <col min="6928" max="6928" width="11.85546875" style="514" customWidth="1"/>
    <col min="6929" max="6929" width="11.28515625" style="514" customWidth="1"/>
    <col min="6930" max="6934" width="20.85546875" style="514" customWidth="1"/>
    <col min="6935" max="6939" width="0" style="514" hidden="1" customWidth="1"/>
    <col min="6940" max="6940" width="14.85546875" style="514" customWidth="1"/>
    <col min="6941" max="7168" width="10.28515625" style="514"/>
    <col min="7169" max="7169" width="18.140625" style="514" customWidth="1"/>
    <col min="7170" max="7170" width="43.42578125" style="514" customWidth="1"/>
    <col min="7171" max="7171" width="15.28515625" style="514" customWidth="1"/>
    <col min="7172" max="7172" width="15" style="514" customWidth="1"/>
    <col min="7173" max="7173" width="13" style="514" customWidth="1"/>
    <col min="7174" max="7174" width="12.42578125" style="514" customWidth="1"/>
    <col min="7175" max="7175" width="12.85546875" style="514" customWidth="1"/>
    <col min="7176" max="7176" width="13" style="514" customWidth="1"/>
    <col min="7177" max="7177" width="13.42578125" style="514" customWidth="1"/>
    <col min="7178" max="7178" width="13.85546875" style="514" customWidth="1"/>
    <col min="7179" max="7181" width="11.7109375" style="514" customWidth="1"/>
    <col min="7182" max="7182" width="11.85546875" style="514" customWidth="1"/>
    <col min="7183" max="7183" width="12.7109375" style="514" customWidth="1"/>
    <col min="7184" max="7184" width="11.85546875" style="514" customWidth="1"/>
    <col min="7185" max="7185" width="11.28515625" style="514" customWidth="1"/>
    <col min="7186" max="7190" width="20.85546875" style="514" customWidth="1"/>
    <col min="7191" max="7195" width="0" style="514" hidden="1" customWidth="1"/>
    <col min="7196" max="7196" width="14.85546875" style="514" customWidth="1"/>
    <col min="7197" max="7424" width="10.28515625" style="514"/>
    <col min="7425" max="7425" width="18.140625" style="514" customWidth="1"/>
    <col min="7426" max="7426" width="43.42578125" style="514" customWidth="1"/>
    <col min="7427" max="7427" width="15.28515625" style="514" customWidth="1"/>
    <col min="7428" max="7428" width="15" style="514" customWidth="1"/>
    <col min="7429" max="7429" width="13" style="514" customWidth="1"/>
    <col min="7430" max="7430" width="12.42578125" style="514" customWidth="1"/>
    <col min="7431" max="7431" width="12.85546875" style="514" customWidth="1"/>
    <col min="7432" max="7432" width="13" style="514" customWidth="1"/>
    <col min="7433" max="7433" width="13.42578125" style="514" customWidth="1"/>
    <col min="7434" max="7434" width="13.85546875" style="514" customWidth="1"/>
    <col min="7435" max="7437" width="11.7109375" style="514" customWidth="1"/>
    <col min="7438" max="7438" width="11.85546875" style="514" customWidth="1"/>
    <col min="7439" max="7439" width="12.7109375" style="514" customWidth="1"/>
    <col min="7440" max="7440" width="11.85546875" style="514" customWidth="1"/>
    <col min="7441" max="7441" width="11.28515625" style="514" customWidth="1"/>
    <col min="7442" max="7446" width="20.85546875" style="514" customWidth="1"/>
    <col min="7447" max="7451" width="0" style="514" hidden="1" customWidth="1"/>
    <col min="7452" max="7452" width="14.85546875" style="514" customWidth="1"/>
    <col min="7453" max="7680" width="10.28515625" style="514"/>
    <col min="7681" max="7681" width="18.140625" style="514" customWidth="1"/>
    <col min="7682" max="7682" width="43.42578125" style="514" customWidth="1"/>
    <col min="7683" max="7683" width="15.28515625" style="514" customWidth="1"/>
    <col min="7684" max="7684" width="15" style="514" customWidth="1"/>
    <col min="7685" max="7685" width="13" style="514" customWidth="1"/>
    <col min="7686" max="7686" width="12.42578125" style="514" customWidth="1"/>
    <col min="7687" max="7687" width="12.85546875" style="514" customWidth="1"/>
    <col min="7688" max="7688" width="13" style="514" customWidth="1"/>
    <col min="7689" max="7689" width="13.42578125" style="514" customWidth="1"/>
    <col min="7690" max="7690" width="13.85546875" style="514" customWidth="1"/>
    <col min="7691" max="7693" width="11.7109375" style="514" customWidth="1"/>
    <col min="7694" max="7694" width="11.85546875" style="514" customWidth="1"/>
    <col min="7695" max="7695" width="12.7109375" style="514" customWidth="1"/>
    <col min="7696" max="7696" width="11.85546875" style="514" customWidth="1"/>
    <col min="7697" max="7697" width="11.28515625" style="514" customWidth="1"/>
    <col min="7698" max="7702" width="20.85546875" style="514" customWidth="1"/>
    <col min="7703" max="7707" width="0" style="514" hidden="1" customWidth="1"/>
    <col min="7708" max="7708" width="14.85546875" style="514" customWidth="1"/>
    <col min="7709" max="7936" width="10.28515625" style="514"/>
    <col min="7937" max="7937" width="18.140625" style="514" customWidth="1"/>
    <col min="7938" max="7938" width="43.42578125" style="514" customWidth="1"/>
    <col min="7939" max="7939" width="15.28515625" style="514" customWidth="1"/>
    <col min="7940" max="7940" width="15" style="514" customWidth="1"/>
    <col min="7941" max="7941" width="13" style="514" customWidth="1"/>
    <col min="7942" max="7942" width="12.42578125" style="514" customWidth="1"/>
    <col min="7943" max="7943" width="12.85546875" style="514" customWidth="1"/>
    <col min="7944" max="7944" width="13" style="514" customWidth="1"/>
    <col min="7945" max="7945" width="13.42578125" style="514" customWidth="1"/>
    <col min="7946" max="7946" width="13.85546875" style="514" customWidth="1"/>
    <col min="7947" max="7949" width="11.7109375" style="514" customWidth="1"/>
    <col min="7950" max="7950" width="11.85546875" style="514" customWidth="1"/>
    <col min="7951" max="7951" width="12.7109375" style="514" customWidth="1"/>
    <col min="7952" max="7952" width="11.85546875" style="514" customWidth="1"/>
    <col min="7953" max="7953" width="11.28515625" style="514" customWidth="1"/>
    <col min="7954" max="7958" width="20.85546875" style="514" customWidth="1"/>
    <col min="7959" max="7963" width="0" style="514" hidden="1" customWidth="1"/>
    <col min="7964" max="7964" width="14.85546875" style="514" customWidth="1"/>
    <col min="7965" max="8192" width="10.28515625" style="514"/>
    <col min="8193" max="8193" width="18.140625" style="514" customWidth="1"/>
    <col min="8194" max="8194" width="43.42578125" style="514" customWidth="1"/>
    <col min="8195" max="8195" width="15.28515625" style="514" customWidth="1"/>
    <col min="8196" max="8196" width="15" style="514" customWidth="1"/>
    <col min="8197" max="8197" width="13" style="514" customWidth="1"/>
    <col min="8198" max="8198" width="12.42578125" style="514" customWidth="1"/>
    <col min="8199" max="8199" width="12.85546875" style="514" customWidth="1"/>
    <col min="8200" max="8200" width="13" style="514" customWidth="1"/>
    <col min="8201" max="8201" width="13.42578125" style="514" customWidth="1"/>
    <col min="8202" max="8202" width="13.85546875" style="514" customWidth="1"/>
    <col min="8203" max="8205" width="11.7109375" style="514" customWidth="1"/>
    <col min="8206" max="8206" width="11.85546875" style="514" customWidth="1"/>
    <col min="8207" max="8207" width="12.7109375" style="514" customWidth="1"/>
    <col min="8208" max="8208" width="11.85546875" style="514" customWidth="1"/>
    <col min="8209" max="8209" width="11.28515625" style="514" customWidth="1"/>
    <col min="8210" max="8214" width="20.85546875" style="514" customWidth="1"/>
    <col min="8215" max="8219" width="0" style="514" hidden="1" customWidth="1"/>
    <col min="8220" max="8220" width="14.85546875" style="514" customWidth="1"/>
    <col min="8221" max="8448" width="10.28515625" style="514"/>
    <col min="8449" max="8449" width="18.140625" style="514" customWidth="1"/>
    <col min="8450" max="8450" width="43.42578125" style="514" customWidth="1"/>
    <col min="8451" max="8451" width="15.28515625" style="514" customWidth="1"/>
    <col min="8452" max="8452" width="15" style="514" customWidth="1"/>
    <col min="8453" max="8453" width="13" style="514" customWidth="1"/>
    <col min="8454" max="8454" width="12.42578125" style="514" customWidth="1"/>
    <col min="8455" max="8455" width="12.85546875" style="514" customWidth="1"/>
    <col min="8456" max="8456" width="13" style="514" customWidth="1"/>
    <col min="8457" max="8457" width="13.42578125" style="514" customWidth="1"/>
    <col min="8458" max="8458" width="13.85546875" style="514" customWidth="1"/>
    <col min="8459" max="8461" width="11.7109375" style="514" customWidth="1"/>
    <col min="8462" max="8462" width="11.85546875" style="514" customWidth="1"/>
    <col min="8463" max="8463" width="12.7109375" style="514" customWidth="1"/>
    <col min="8464" max="8464" width="11.85546875" style="514" customWidth="1"/>
    <col min="8465" max="8465" width="11.28515625" style="514" customWidth="1"/>
    <col min="8466" max="8470" width="20.85546875" style="514" customWidth="1"/>
    <col min="8471" max="8475" width="0" style="514" hidden="1" customWidth="1"/>
    <col min="8476" max="8476" width="14.85546875" style="514" customWidth="1"/>
    <col min="8477" max="8704" width="10.28515625" style="514"/>
    <col min="8705" max="8705" width="18.140625" style="514" customWidth="1"/>
    <col min="8706" max="8706" width="43.42578125" style="514" customWidth="1"/>
    <col min="8707" max="8707" width="15.28515625" style="514" customWidth="1"/>
    <col min="8708" max="8708" width="15" style="514" customWidth="1"/>
    <col min="8709" max="8709" width="13" style="514" customWidth="1"/>
    <col min="8710" max="8710" width="12.42578125" style="514" customWidth="1"/>
    <col min="8711" max="8711" width="12.85546875" style="514" customWidth="1"/>
    <col min="8712" max="8712" width="13" style="514" customWidth="1"/>
    <col min="8713" max="8713" width="13.42578125" style="514" customWidth="1"/>
    <col min="8714" max="8714" width="13.85546875" style="514" customWidth="1"/>
    <col min="8715" max="8717" width="11.7109375" style="514" customWidth="1"/>
    <col min="8718" max="8718" width="11.85546875" style="514" customWidth="1"/>
    <col min="8719" max="8719" width="12.7109375" style="514" customWidth="1"/>
    <col min="8720" max="8720" width="11.85546875" style="514" customWidth="1"/>
    <col min="8721" max="8721" width="11.28515625" style="514" customWidth="1"/>
    <col min="8722" max="8726" width="20.85546875" style="514" customWidth="1"/>
    <col min="8727" max="8731" width="0" style="514" hidden="1" customWidth="1"/>
    <col min="8732" max="8732" width="14.85546875" style="514" customWidth="1"/>
    <col min="8733" max="8960" width="10.28515625" style="514"/>
    <col min="8961" max="8961" width="18.140625" style="514" customWidth="1"/>
    <col min="8962" max="8962" width="43.42578125" style="514" customWidth="1"/>
    <col min="8963" max="8963" width="15.28515625" style="514" customWidth="1"/>
    <col min="8964" max="8964" width="15" style="514" customWidth="1"/>
    <col min="8965" max="8965" width="13" style="514" customWidth="1"/>
    <col min="8966" max="8966" width="12.42578125" style="514" customWidth="1"/>
    <col min="8967" max="8967" width="12.85546875" style="514" customWidth="1"/>
    <col min="8968" max="8968" width="13" style="514" customWidth="1"/>
    <col min="8969" max="8969" width="13.42578125" style="514" customWidth="1"/>
    <col min="8970" max="8970" width="13.85546875" style="514" customWidth="1"/>
    <col min="8971" max="8973" width="11.7109375" style="514" customWidth="1"/>
    <col min="8974" max="8974" width="11.85546875" style="514" customWidth="1"/>
    <col min="8975" max="8975" width="12.7109375" style="514" customWidth="1"/>
    <col min="8976" max="8976" width="11.85546875" style="514" customWidth="1"/>
    <col min="8977" max="8977" width="11.28515625" style="514" customWidth="1"/>
    <col min="8978" max="8982" width="20.85546875" style="514" customWidth="1"/>
    <col min="8983" max="8987" width="0" style="514" hidden="1" customWidth="1"/>
    <col min="8988" max="8988" width="14.85546875" style="514" customWidth="1"/>
    <col min="8989" max="9216" width="10.28515625" style="514"/>
    <col min="9217" max="9217" width="18.140625" style="514" customWidth="1"/>
    <col min="9218" max="9218" width="43.42578125" style="514" customWidth="1"/>
    <col min="9219" max="9219" width="15.28515625" style="514" customWidth="1"/>
    <col min="9220" max="9220" width="15" style="514" customWidth="1"/>
    <col min="9221" max="9221" width="13" style="514" customWidth="1"/>
    <col min="9222" max="9222" width="12.42578125" style="514" customWidth="1"/>
    <col min="9223" max="9223" width="12.85546875" style="514" customWidth="1"/>
    <col min="9224" max="9224" width="13" style="514" customWidth="1"/>
    <col min="9225" max="9225" width="13.42578125" style="514" customWidth="1"/>
    <col min="9226" max="9226" width="13.85546875" style="514" customWidth="1"/>
    <col min="9227" max="9229" width="11.7109375" style="514" customWidth="1"/>
    <col min="9230" max="9230" width="11.85546875" style="514" customWidth="1"/>
    <col min="9231" max="9231" width="12.7109375" style="514" customWidth="1"/>
    <col min="9232" max="9232" width="11.85546875" style="514" customWidth="1"/>
    <col min="9233" max="9233" width="11.28515625" style="514" customWidth="1"/>
    <col min="9234" max="9238" width="20.85546875" style="514" customWidth="1"/>
    <col min="9239" max="9243" width="0" style="514" hidden="1" customWidth="1"/>
    <col min="9244" max="9244" width="14.85546875" style="514" customWidth="1"/>
    <col min="9245" max="9472" width="10.28515625" style="514"/>
    <col min="9473" max="9473" width="18.140625" style="514" customWidth="1"/>
    <col min="9474" max="9474" width="43.42578125" style="514" customWidth="1"/>
    <col min="9475" max="9475" width="15.28515625" style="514" customWidth="1"/>
    <col min="9476" max="9476" width="15" style="514" customWidth="1"/>
    <col min="9477" max="9477" width="13" style="514" customWidth="1"/>
    <col min="9478" max="9478" width="12.42578125" style="514" customWidth="1"/>
    <col min="9479" max="9479" width="12.85546875" style="514" customWidth="1"/>
    <col min="9480" max="9480" width="13" style="514" customWidth="1"/>
    <col min="9481" max="9481" width="13.42578125" style="514" customWidth="1"/>
    <col min="9482" max="9482" width="13.85546875" style="514" customWidth="1"/>
    <col min="9483" max="9485" width="11.7109375" style="514" customWidth="1"/>
    <col min="9486" max="9486" width="11.85546875" style="514" customWidth="1"/>
    <col min="9487" max="9487" width="12.7109375" style="514" customWidth="1"/>
    <col min="9488" max="9488" width="11.85546875" style="514" customWidth="1"/>
    <col min="9489" max="9489" width="11.28515625" style="514" customWidth="1"/>
    <col min="9490" max="9494" width="20.85546875" style="514" customWidth="1"/>
    <col min="9495" max="9499" width="0" style="514" hidden="1" customWidth="1"/>
    <col min="9500" max="9500" width="14.85546875" style="514" customWidth="1"/>
    <col min="9501" max="9728" width="10.28515625" style="514"/>
    <col min="9729" max="9729" width="18.140625" style="514" customWidth="1"/>
    <col min="9730" max="9730" width="43.42578125" style="514" customWidth="1"/>
    <col min="9731" max="9731" width="15.28515625" style="514" customWidth="1"/>
    <col min="9732" max="9732" width="15" style="514" customWidth="1"/>
    <col min="9733" max="9733" width="13" style="514" customWidth="1"/>
    <col min="9734" max="9734" width="12.42578125" style="514" customWidth="1"/>
    <col min="9735" max="9735" width="12.85546875" style="514" customWidth="1"/>
    <col min="9736" max="9736" width="13" style="514" customWidth="1"/>
    <col min="9737" max="9737" width="13.42578125" style="514" customWidth="1"/>
    <col min="9738" max="9738" width="13.85546875" style="514" customWidth="1"/>
    <col min="9739" max="9741" width="11.7109375" style="514" customWidth="1"/>
    <col min="9742" max="9742" width="11.85546875" style="514" customWidth="1"/>
    <col min="9743" max="9743" width="12.7109375" style="514" customWidth="1"/>
    <col min="9744" max="9744" width="11.85546875" style="514" customWidth="1"/>
    <col min="9745" max="9745" width="11.28515625" style="514" customWidth="1"/>
    <col min="9746" max="9750" width="20.85546875" style="514" customWidth="1"/>
    <col min="9751" max="9755" width="0" style="514" hidden="1" customWidth="1"/>
    <col min="9756" max="9756" width="14.85546875" style="514" customWidth="1"/>
    <col min="9757" max="9984" width="10.28515625" style="514"/>
    <col min="9985" max="9985" width="18.140625" style="514" customWidth="1"/>
    <col min="9986" max="9986" width="43.42578125" style="514" customWidth="1"/>
    <col min="9987" max="9987" width="15.28515625" style="514" customWidth="1"/>
    <col min="9988" max="9988" width="15" style="514" customWidth="1"/>
    <col min="9989" max="9989" width="13" style="514" customWidth="1"/>
    <col min="9990" max="9990" width="12.42578125" style="514" customWidth="1"/>
    <col min="9991" max="9991" width="12.85546875" style="514" customWidth="1"/>
    <col min="9992" max="9992" width="13" style="514" customWidth="1"/>
    <col min="9993" max="9993" width="13.42578125" style="514" customWidth="1"/>
    <col min="9994" max="9994" width="13.85546875" style="514" customWidth="1"/>
    <col min="9995" max="9997" width="11.7109375" style="514" customWidth="1"/>
    <col min="9998" max="9998" width="11.85546875" style="514" customWidth="1"/>
    <col min="9999" max="9999" width="12.7109375" style="514" customWidth="1"/>
    <col min="10000" max="10000" width="11.85546875" style="514" customWidth="1"/>
    <col min="10001" max="10001" width="11.28515625" style="514" customWidth="1"/>
    <col min="10002" max="10006" width="20.85546875" style="514" customWidth="1"/>
    <col min="10007" max="10011" width="0" style="514" hidden="1" customWidth="1"/>
    <col min="10012" max="10012" width="14.85546875" style="514" customWidth="1"/>
    <col min="10013" max="10240" width="10.28515625" style="514"/>
    <col min="10241" max="10241" width="18.140625" style="514" customWidth="1"/>
    <col min="10242" max="10242" width="43.42578125" style="514" customWidth="1"/>
    <col min="10243" max="10243" width="15.28515625" style="514" customWidth="1"/>
    <col min="10244" max="10244" width="15" style="514" customWidth="1"/>
    <col min="10245" max="10245" width="13" style="514" customWidth="1"/>
    <col min="10246" max="10246" width="12.42578125" style="514" customWidth="1"/>
    <col min="10247" max="10247" width="12.85546875" style="514" customWidth="1"/>
    <col min="10248" max="10248" width="13" style="514" customWidth="1"/>
    <col min="10249" max="10249" width="13.42578125" style="514" customWidth="1"/>
    <col min="10250" max="10250" width="13.85546875" style="514" customWidth="1"/>
    <col min="10251" max="10253" width="11.7109375" style="514" customWidth="1"/>
    <col min="10254" max="10254" width="11.85546875" style="514" customWidth="1"/>
    <col min="10255" max="10255" width="12.7109375" style="514" customWidth="1"/>
    <col min="10256" max="10256" width="11.85546875" style="514" customWidth="1"/>
    <col min="10257" max="10257" width="11.28515625" style="514" customWidth="1"/>
    <col min="10258" max="10262" width="20.85546875" style="514" customWidth="1"/>
    <col min="10263" max="10267" width="0" style="514" hidden="1" customWidth="1"/>
    <col min="10268" max="10268" width="14.85546875" style="514" customWidth="1"/>
    <col min="10269" max="10496" width="10.28515625" style="514"/>
    <col min="10497" max="10497" width="18.140625" style="514" customWidth="1"/>
    <col min="10498" max="10498" width="43.42578125" style="514" customWidth="1"/>
    <col min="10499" max="10499" width="15.28515625" style="514" customWidth="1"/>
    <col min="10500" max="10500" width="15" style="514" customWidth="1"/>
    <col min="10501" max="10501" width="13" style="514" customWidth="1"/>
    <col min="10502" max="10502" width="12.42578125" style="514" customWidth="1"/>
    <col min="10503" max="10503" width="12.85546875" style="514" customWidth="1"/>
    <col min="10504" max="10504" width="13" style="514" customWidth="1"/>
    <col min="10505" max="10505" width="13.42578125" style="514" customWidth="1"/>
    <col min="10506" max="10506" width="13.85546875" style="514" customWidth="1"/>
    <col min="10507" max="10509" width="11.7109375" style="514" customWidth="1"/>
    <col min="10510" max="10510" width="11.85546875" style="514" customWidth="1"/>
    <col min="10511" max="10511" width="12.7109375" style="514" customWidth="1"/>
    <col min="10512" max="10512" width="11.85546875" style="514" customWidth="1"/>
    <col min="10513" max="10513" width="11.28515625" style="514" customWidth="1"/>
    <col min="10514" max="10518" width="20.85546875" style="514" customWidth="1"/>
    <col min="10519" max="10523" width="0" style="514" hidden="1" customWidth="1"/>
    <col min="10524" max="10524" width="14.85546875" style="514" customWidth="1"/>
    <col min="10525" max="10752" width="10.28515625" style="514"/>
    <col min="10753" max="10753" width="18.140625" style="514" customWidth="1"/>
    <col min="10754" max="10754" width="43.42578125" style="514" customWidth="1"/>
    <col min="10755" max="10755" width="15.28515625" style="514" customWidth="1"/>
    <col min="10756" max="10756" width="15" style="514" customWidth="1"/>
    <col min="10757" max="10757" width="13" style="514" customWidth="1"/>
    <col min="10758" max="10758" width="12.42578125" style="514" customWidth="1"/>
    <col min="10759" max="10759" width="12.85546875" style="514" customWidth="1"/>
    <col min="10760" max="10760" width="13" style="514" customWidth="1"/>
    <col min="10761" max="10761" width="13.42578125" style="514" customWidth="1"/>
    <col min="10762" max="10762" width="13.85546875" style="514" customWidth="1"/>
    <col min="10763" max="10765" width="11.7109375" style="514" customWidth="1"/>
    <col min="10766" max="10766" width="11.85546875" style="514" customWidth="1"/>
    <col min="10767" max="10767" width="12.7109375" style="514" customWidth="1"/>
    <col min="10768" max="10768" width="11.85546875" style="514" customWidth="1"/>
    <col min="10769" max="10769" width="11.28515625" style="514" customWidth="1"/>
    <col min="10770" max="10774" width="20.85546875" style="514" customWidth="1"/>
    <col min="10775" max="10779" width="0" style="514" hidden="1" customWidth="1"/>
    <col min="10780" max="10780" width="14.85546875" style="514" customWidth="1"/>
    <col min="10781" max="11008" width="10.28515625" style="514"/>
    <col min="11009" max="11009" width="18.140625" style="514" customWidth="1"/>
    <col min="11010" max="11010" width="43.42578125" style="514" customWidth="1"/>
    <col min="11011" max="11011" width="15.28515625" style="514" customWidth="1"/>
    <col min="11012" max="11012" width="15" style="514" customWidth="1"/>
    <col min="11013" max="11013" width="13" style="514" customWidth="1"/>
    <col min="11014" max="11014" width="12.42578125" style="514" customWidth="1"/>
    <col min="11015" max="11015" width="12.85546875" style="514" customWidth="1"/>
    <col min="11016" max="11016" width="13" style="514" customWidth="1"/>
    <col min="11017" max="11017" width="13.42578125" style="514" customWidth="1"/>
    <col min="11018" max="11018" width="13.85546875" style="514" customWidth="1"/>
    <col min="11019" max="11021" width="11.7109375" style="514" customWidth="1"/>
    <col min="11022" max="11022" width="11.85546875" style="514" customWidth="1"/>
    <col min="11023" max="11023" width="12.7109375" style="514" customWidth="1"/>
    <col min="11024" max="11024" width="11.85546875" style="514" customWidth="1"/>
    <col min="11025" max="11025" width="11.28515625" style="514" customWidth="1"/>
    <col min="11026" max="11030" width="20.85546875" style="514" customWidth="1"/>
    <col min="11031" max="11035" width="0" style="514" hidden="1" customWidth="1"/>
    <col min="11036" max="11036" width="14.85546875" style="514" customWidth="1"/>
    <col min="11037" max="11264" width="10.28515625" style="514"/>
    <col min="11265" max="11265" width="18.140625" style="514" customWidth="1"/>
    <col min="11266" max="11266" width="43.42578125" style="514" customWidth="1"/>
    <col min="11267" max="11267" width="15.28515625" style="514" customWidth="1"/>
    <col min="11268" max="11268" width="15" style="514" customWidth="1"/>
    <col min="11269" max="11269" width="13" style="514" customWidth="1"/>
    <col min="11270" max="11270" width="12.42578125" style="514" customWidth="1"/>
    <col min="11271" max="11271" width="12.85546875" style="514" customWidth="1"/>
    <col min="11272" max="11272" width="13" style="514" customWidth="1"/>
    <col min="11273" max="11273" width="13.42578125" style="514" customWidth="1"/>
    <col min="11274" max="11274" width="13.85546875" style="514" customWidth="1"/>
    <col min="11275" max="11277" width="11.7109375" style="514" customWidth="1"/>
    <col min="11278" max="11278" width="11.85546875" style="514" customWidth="1"/>
    <col min="11279" max="11279" width="12.7109375" style="514" customWidth="1"/>
    <col min="11280" max="11280" width="11.85546875" style="514" customWidth="1"/>
    <col min="11281" max="11281" width="11.28515625" style="514" customWidth="1"/>
    <col min="11282" max="11286" width="20.85546875" style="514" customWidth="1"/>
    <col min="11287" max="11291" width="0" style="514" hidden="1" customWidth="1"/>
    <col min="11292" max="11292" width="14.85546875" style="514" customWidth="1"/>
    <col min="11293" max="11520" width="10.28515625" style="514"/>
    <col min="11521" max="11521" width="18.140625" style="514" customWidth="1"/>
    <col min="11522" max="11522" width="43.42578125" style="514" customWidth="1"/>
    <col min="11523" max="11523" width="15.28515625" style="514" customWidth="1"/>
    <col min="11524" max="11524" width="15" style="514" customWidth="1"/>
    <col min="11525" max="11525" width="13" style="514" customWidth="1"/>
    <col min="11526" max="11526" width="12.42578125" style="514" customWidth="1"/>
    <col min="11527" max="11527" width="12.85546875" style="514" customWidth="1"/>
    <col min="11528" max="11528" width="13" style="514" customWidth="1"/>
    <col min="11529" max="11529" width="13.42578125" style="514" customWidth="1"/>
    <col min="11530" max="11530" width="13.85546875" style="514" customWidth="1"/>
    <col min="11531" max="11533" width="11.7109375" style="514" customWidth="1"/>
    <col min="11534" max="11534" width="11.85546875" style="514" customWidth="1"/>
    <col min="11535" max="11535" width="12.7109375" style="514" customWidth="1"/>
    <col min="11536" max="11536" width="11.85546875" style="514" customWidth="1"/>
    <col min="11537" max="11537" width="11.28515625" style="514" customWidth="1"/>
    <col min="11538" max="11542" width="20.85546875" style="514" customWidth="1"/>
    <col min="11543" max="11547" width="0" style="514" hidden="1" customWidth="1"/>
    <col min="11548" max="11548" width="14.85546875" style="514" customWidth="1"/>
    <col min="11549" max="11776" width="10.28515625" style="514"/>
    <col min="11777" max="11777" width="18.140625" style="514" customWidth="1"/>
    <col min="11778" max="11778" width="43.42578125" style="514" customWidth="1"/>
    <col min="11779" max="11779" width="15.28515625" style="514" customWidth="1"/>
    <col min="11780" max="11780" width="15" style="514" customWidth="1"/>
    <col min="11781" max="11781" width="13" style="514" customWidth="1"/>
    <col min="11782" max="11782" width="12.42578125" style="514" customWidth="1"/>
    <col min="11783" max="11783" width="12.85546875" style="514" customWidth="1"/>
    <col min="11784" max="11784" width="13" style="514" customWidth="1"/>
    <col min="11785" max="11785" width="13.42578125" style="514" customWidth="1"/>
    <col min="11786" max="11786" width="13.85546875" style="514" customWidth="1"/>
    <col min="11787" max="11789" width="11.7109375" style="514" customWidth="1"/>
    <col min="11790" max="11790" width="11.85546875" style="514" customWidth="1"/>
    <col min="11791" max="11791" width="12.7109375" style="514" customWidth="1"/>
    <col min="11792" max="11792" width="11.85546875" style="514" customWidth="1"/>
    <col min="11793" max="11793" width="11.28515625" style="514" customWidth="1"/>
    <col min="11794" max="11798" width="20.85546875" style="514" customWidth="1"/>
    <col min="11799" max="11803" width="0" style="514" hidden="1" customWidth="1"/>
    <col min="11804" max="11804" width="14.85546875" style="514" customWidth="1"/>
    <col min="11805" max="12032" width="10.28515625" style="514"/>
    <col min="12033" max="12033" width="18.140625" style="514" customWidth="1"/>
    <col min="12034" max="12034" width="43.42578125" style="514" customWidth="1"/>
    <col min="12035" max="12035" width="15.28515625" style="514" customWidth="1"/>
    <col min="12036" max="12036" width="15" style="514" customWidth="1"/>
    <col min="12037" max="12037" width="13" style="514" customWidth="1"/>
    <col min="12038" max="12038" width="12.42578125" style="514" customWidth="1"/>
    <col min="12039" max="12039" width="12.85546875" style="514" customWidth="1"/>
    <col min="12040" max="12040" width="13" style="514" customWidth="1"/>
    <col min="12041" max="12041" width="13.42578125" style="514" customWidth="1"/>
    <col min="12042" max="12042" width="13.85546875" style="514" customWidth="1"/>
    <col min="12043" max="12045" width="11.7109375" style="514" customWidth="1"/>
    <col min="12046" max="12046" width="11.85546875" style="514" customWidth="1"/>
    <col min="12047" max="12047" width="12.7109375" style="514" customWidth="1"/>
    <col min="12048" max="12048" width="11.85546875" style="514" customWidth="1"/>
    <col min="12049" max="12049" width="11.28515625" style="514" customWidth="1"/>
    <col min="12050" max="12054" width="20.85546875" style="514" customWidth="1"/>
    <col min="12055" max="12059" width="0" style="514" hidden="1" customWidth="1"/>
    <col min="12060" max="12060" width="14.85546875" style="514" customWidth="1"/>
    <col min="12061" max="12288" width="10.28515625" style="514"/>
    <col min="12289" max="12289" width="18.140625" style="514" customWidth="1"/>
    <col min="12290" max="12290" width="43.42578125" style="514" customWidth="1"/>
    <col min="12291" max="12291" width="15.28515625" style="514" customWidth="1"/>
    <col min="12292" max="12292" width="15" style="514" customWidth="1"/>
    <col min="12293" max="12293" width="13" style="514" customWidth="1"/>
    <col min="12294" max="12294" width="12.42578125" style="514" customWidth="1"/>
    <col min="12295" max="12295" width="12.85546875" style="514" customWidth="1"/>
    <col min="12296" max="12296" width="13" style="514" customWidth="1"/>
    <col min="12297" max="12297" width="13.42578125" style="514" customWidth="1"/>
    <col min="12298" max="12298" width="13.85546875" style="514" customWidth="1"/>
    <col min="12299" max="12301" width="11.7109375" style="514" customWidth="1"/>
    <col min="12302" max="12302" width="11.85546875" style="514" customWidth="1"/>
    <col min="12303" max="12303" width="12.7109375" style="514" customWidth="1"/>
    <col min="12304" max="12304" width="11.85546875" style="514" customWidth="1"/>
    <col min="12305" max="12305" width="11.28515625" style="514" customWidth="1"/>
    <col min="12306" max="12310" width="20.85546875" style="514" customWidth="1"/>
    <col min="12311" max="12315" width="0" style="514" hidden="1" customWidth="1"/>
    <col min="12316" max="12316" width="14.85546875" style="514" customWidth="1"/>
    <col min="12317" max="12544" width="10.28515625" style="514"/>
    <col min="12545" max="12545" width="18.140625" style="514" customWidth="1"/>
    <col min="12546" max="12546" width="43.42578125" style="514" customWidth="1"/>
    <col min="12547" max="12547" width="15.28515625" style="514" customWidth="1"/>
    <col min="12548" max="12548" width="15" style="514" customWidth="1"/>
    <col min="12549" max="12549" width="13" style="514" customWidth="1"/>
    <col min="12550" max="12550" width="12.42578125" style="514" customWidth="1"/>
    <col min="12551" max="12551" width="12.85546875" style="514" customWidth="1"/>
    <col min="12552" max="12552" width="13" style="514" customWidth="1"/>
    <col min="12553" max="12553" width="13.42578125" style="514" customWidth="1"/>
    <col min="12554" max="12554" width="13.85546875" style="514" customWidth="1"/>
    <col min="12555" max="12557" width="11.7109375" style="514" customWidth="1"/>
    <col min="12558" max="12558" width="11.85546875" style="514" customWidth="1"/>
    <col min="12559" max="12559" width="12.7109375" style="514" customWidth="1"/>
    <col min="12560" max="12560" width="11.85546875" style="514" customWidth="1"/>
    <col min="12561" max="12561" width="11.28515625" style="514" customWidth="1"/>
    <col min="12562" max="12566" width="20.85546875" style="514" customWidth="1"/>
    <col min="12567" max="12571" width="0" style="514" hidden="1" customWidth="1"/>
    <col min="12572" max="12572" width="14.85546875" style="514" customWidth="1"/>
    <col min="12573" max="12800" width="10.28515625" style="514"/>
    <col min="12801" max="12801" width="18.140625" style="514" customWidth="1"/>
    <col min="12802" max="12802" width="43.42578125" style="514" customWidth="1"/>
    <col min="12803" max="12803" width="15.28515625" style="514" customWidth="1"/>
    <col min="12804" max="12804" width="15" style="514" customWidth="1"/>
    <col min="12805" max="12805" width="13" style="514" customWidth="1"/>
    <col min="12806" max="12806" width="12.42578125" style="514" customWidth="1"/>
    <col min="12807" max="12807" width="12.85546875" style="514" customWidth="1"/>
    <col min="12808" max="12808" width="13" style="514" customWidth="1"/>
    <col min="12809" max="12809" width="13.42578125" style="514" customWidth="1"/>
    <col min="12810" max="12810" width="13.85546875" style="514" customWidth="1"/>
    <col min="12811" max="12813" width="11.7109375" style="514" customWidth="1"/>
    <col min="12814" max="12814" width="11.85546875" style="514" customWidth="1"/>
    <col min="12815" max="12815" width="12.7109375" style="514" customWidth="1"/>
    <col min="12816" max="12816" width="11.85546875" style="514" customWidth="1"/>
    <col min="12817" max="12817" width="11.28515625" style="514" customWidth="1"/>
    <col min="12818" max="12822" width="20.85546875" style="514" customWidth="1"/>
    <col min="12823" max="12827" width="0" style="514" hidden="1" customWidth="1"/>
    <col min="12828" max="12828" width="14.85546875" style="514" customWidth="1"/>
    <col min="12829" max="13056" width="10.28515625" style="514"/>
    <col min="13057" max="13057" width="18.140625" style="514" customWidth="1"/>
    <col min="13058" max="13058" width="43.42578125" style="514" customWidth="1"/>
    <col min="13059" max="13059" width="15.28515625" style="514" customWidth="1"/>
    <col min="13060" max="13060" width="15" style="514" customWidth="1"/>
    <col min="13061" max="13061" width="13" style="514" customWidth="1"/>
    <col min="13062" max="13062" width="12.42578125" style="514" customWidth="1"/>
    <col min="13063" max="13063" width="12.85546875" style="514" customWidth="1"/>
    <col min="13064" max="13064" width="13" style="514" customWidth="1"/>
    <col min="13065" max="13065" width="13.42578125" style="514" customWidth="1"/>
    <col min="13066" max="13066" width="13.85546875" style="514" customWidth="1"/>
    <col min="13067" max="13069" width="11.7109375" style="514" customWidth="1"/>
    <col min="13070" max="13070" width="11.85546875" style="514" customWidth="1"/>
    <col min="13071" max="13071" width="12.7109375" style="514" customWidth="1"/>
    <col min="13072" max="13072" width="11.85546875" style="514" customWidth="1"/>
    <col min="13073" max="13073" width="11.28515625" style="514" customWidth="1"/>
    <col min="13074" max="13078" width="20.85546875" style="514" customWidth="1"/>
    <col min="13079" max="13083" width="0" style="514" hidden="1" customWidth="1"/>
    <col min="13084" max="13084" width="14.85546875" style="514" customWidth="1"/>
    <col min="13085" max="13312" width="10.28515625" style="514"/>
    <col min="13313" max="13313" width="18.140625" style="514" customWidth="1"/>
    <col min="13314" max="13314" width="43.42578125" style="514" customWidth="1"/>
    <col min="13315" max="13315" width="15.28515625" style="514" customWidth="1"/>
    <col min="13316" max="13316" width="15" style="514" customWidth="1"/>
    <col min="13317" max="13317" width="13" style="514" customWidth="1"/>
    <col min="13318" max="13318" width="12.42578125" style="514" customWidth="1"/>
    <col min="13319" max="13319" width="12.85546875" style="514" customWidth="1"/>
    <col min="13320" max="13320" width="13" style="514" customWidth="1"/>
    <col min="13321" max="13321" width="13.42578125" style="514" customWidth="1"/>
    <col min="13322" max="13322" width="13.85546875" style="514" customWidth="1"/>
    <col min="13323" max="13325" width="11.7109375" style="514" customWidth="1"/>
    <col min="13326" max="13326" width="11.85546875" style="514" customWidth="1"/>
    <col min="13327" max="13327" width="12.7109375" style="514" customWidth="1"/>
    <col min="13328" max="13328" width="11.85546875" style="514" customWidth="1"/>
    <col min="13329" max="13329" width="11.28515625" style="514" customWidth="1"/>
    <col min="13330" max="13334" width="20.85546875" style="514" customWidth="1"/>
    <col min="13335" max="13339" width="0" style="514" hidden="1" customWidth="1"/>
    <col min="13340" max="13340" width="14.85546875" style="514" customWidth="1"/>
    <col min="13341" max="13568" width="10.28515625" style="514"/>
    <col min="13569" max="13569" width="18.140625" style="514" customWidth="1"/>
    <col min="13570" max="13570" width="43.42578125" style="514" customWidth="1"/>
    <col min="13571" max="13571" width="15.28515625" style="514" customWidth="1"/>
    <col min="13572" max="13572" width="15" style="514" customWidth="1"/>
    <col min="13573" max="13573" width="13" style="514" customWidth="1"/>
    <col min="13574" max="13574" width="12.42578125" style="514" customWidth="1"/>
    <col min="13575" max="13575" width="12.85546875" style="514" customWidth="1"/>
    <col min="13576" max="13576" width="13" style="514" customWidth="1"/>
    <col min="13577" max="13577" width="13.42578125" style="514" customWidth="1"/>
    <col min="13578" max="13578" width="13.85546875" style="514" customWidth="1"/>
    <col min="13579" max="13581" width="11.7109375" style="514" customWidth="1"/>
    <col min="13582" max="13582" width="11.85546875" style="514" customWidth="1"/>
    <col min="13583" max="13583" width="12.7109375" style="514" customWidth="1"/>
    <col min="13584" max="13584" width="11.85546875" style="514" customWidth="1"/>
    <col min="13585" max="13585" width="11.28515625" style="514" customWidth="1"/>
    <col min="13586" max="13590" width="20.85546875" style="514" customWidth="1"/>
    <col min="13591" max="13595" width="0" style="514" hidden="1" customWidth="1"/>
    <col min="13596" max="13596" width="14.85546875" style="514" customWidth="1"/>
    <col min="13597" max="13824" width="10.28515625" style="514"/>
    <col min="13825" max="13825" width="18.140625" style="514" customWidth="1"/>
    <col min="13826" max="13826" width="43.42578125" style="514" customWidth="1"/>
    <col min="13827" max="13827" width="15.28515625" style="514" customWidth="1"/>
    <col min="13828" max="13828" width="15" style="514" customWidth="1"/>
    <col min="13829" max="13829" width="13" style="514" customWidth="1"/>
    <col min="13830" max="13830" width="12.42578125" style="514" customWidth="1"/>
    <col min="13831" max="13831" width="12.85546875" style="514" customWidth="1"/>
    <col min="13832" max="13832" width="13" style="514" customWidth="1"/>
    <col min="13833" max="13833" width="13.42578125" style="514" customWidth="1"/>
    <col min="13834" max="13834" width="13.85546875" style="514" customWidth="1"/>
    <col min="13835" max="13837" width="11.7109375" style="514" customWidth="1"/>
    <col min="13838" max="13838" width="11.85546875" style="514" customWidth="1"/>
    <col min="13839" max="13839" width="12.7109375" style="514" customWidth="1"/>
    <col min="13840" max="13840" width="11.85546875" style="514" customWidth="1"/>
    <col min="13841" max="13841" width="11.28515625" style="514" customWidth="1"/>
    <col min="13842" max="13846" width="20.85546875" style="514" customWidth="1"/>
    <col min="13847" max="13851" width="0" style="514" hidden="1" customWidth="1"/>
    <col min="13852" max="13852" width="14.85546875" style="514" customWidth="1"/>
    <col min="13853" max="14080" width="10.28515625" style="514"/>
    <col min="14081" max="14081" width="18.140625" style="514" customWidth="1"/>
    <col min="14082" max="14082" width="43.42578125" style="514" customWidth="1"/>
    <col min="14083" max="14083" width="15.28515625" style="514" customWidth="1"/>
    <col min="14084" max="14084" width="15" style="514" customWidth="1"/>
    <col min="14085" max="14085" width="13" style="514" customWidth="1"/>
    <col min="14086" max="14086" width="12.42578125" style="514" customWidth="1"/>
    <col min="14087" max="14087" width="12.85546875" style="514" customWidth="1"/>
    <col min="14088" max="14088" width="13" style="514" customWidth="1"/>
    <col min="14089" max="14089" width="13.42578125" style="514" customWidth="1"/>
    <col min="14090" max="14090" width="13.85546875" style="514" customWidth="1"/>
    <col min="14091" max="14093" width="11.7109375" style="514" customWidth="1"/>
    <col min="14094" max="14094" width="11.85546875" style="514" customWidth="1"/>
    <col min="14095" max="14095" width="12.7109375" style="514" customWidth="1"/>
    <col min="14096" max="14096" width="11.85546875" style="514" customWidth="1"/>
    <col min="14097" max="14097" width="11.28515625" style="514" customWidth="1"/>
    <col min="14098" max="14102" width="20.85546875" style="514" customWidth="1"/>
    <col min="14103" max="14107" width="0" style="514" hidden="1" customWidth="1"/>
    <col min="14108" max="14108" width="14.85546875" style="514" customWidth="1"/>
    <col min="14109" max="14336" width="10.28515625" style="514"/>
    <col min="14337" max="14337" width="18.140625" style="514" customWidth="1"/>
    <col min="14338" max="14338" width="43.42578125" style="514" customWidth="1"/>
    <col min="14339" max="14339" width="15.28515625" style="514" customWidth="1"/>
    <col min="14340" max="14340" width="15" style="514" customWidth="1"/>
    <col min="14341" max="14341" width="13" style="514" customWidth="1"/>
    <col min="14342" max="14342" width="12.42578125" style="514" customWidth="1"/>
    <col min="14343" max="14343" width="12.85546875" style="514" customWidth="1"/>
    <col min="14344" max="14344" width="13" style="514" customWidth="1"/>
    <col min="14345" max="14345" width="13.42578125" style="514" customWidth="1"/>
    <col min="14346" max="14346" width="13.85546875" style="514" customWidth="1"/>
    <col min="14347" max="14349" width="11.7109375" style="514" customWidth="1"/>
    <col min="14350" max="14350" width="11.85546875" style="514" customWidth="1"/>
    <col min="14351" max="14351" width="12.7109375" style="514" customWidth="1"/>
    <col min="14352" max="14352" width="11.85546875" style="514" customWidth="1"/>
    <col min="14353" max="14353" width="11.28515625" style="514" customWidth="1"/>
    <col min="14354" max="14358" width="20.85546875" style="514" customWidth="1"/>
    <col min="14359" max="14363" width="0" style="514" hidden="1" customWidth="1"/>
    <col min="14364" max="14364" width="14.85546875" style="514" customWidth="1"/>
    <col min="14365" max="14592" width="10.28515625" style="514"/>
    <col min="14593" max="14593" width="18.140625" style="514" customWidth="1"/>
    <col min="14594" max="14594" width="43.42578125" style="514" customWidth="1"/>
    <col min="14595" max="14595" width="15.28515625" style="514" customWidth="1"/>
    <col min="14596" max="14596" width="15" style="514" customWidth="1"/>
    <col min="14597" max="14597" width="13" style="514" customWidth="1"/>
    <col min="14598" max="14598" width="12.42578125" style="514" customWidth="1"/>
    <col min="14599" max="14599" width="12.85546875" style="514" customWidth="1"/>
    <col min="14600" max="14600" width="13" style="514" customWidth="1"/>
    <col min="14601" max="14601" width="13.42578125" style="514" customWidth="1"/>
    <col min="14602" max="14602" width="13.85546875" style="514" customWidth="1"/>
    <col min="14603" max="14605" width="11.7109375" style="514" customWidth="1"/>
    <col min="14606" max="14606" width="11.85546875" style="514" customWidth="1"/>
    <col min="14607" max="14607" width="12.7109375" style="514" customWidth="1"/>
    <col min="14608" max="14608" width="11.85546875" style="514" customWidth="1"/>
    <col min="14609" max="14609" width="11.28515625" style="514" customWidth="1"/>
    <col min="14610" max="14614" width="20.85546875" style="514" customWidth="1"/>
    <col min="14615" max="14619" width="0" style="514" hidden="1" customWidth="1"/>
    <col min="14620" max="14620" width="14.85546875" style="514" customWidth="1"/>
    <col min="14621" max="14848" width="10.28515625" style="514"/>
    <col min="14849" max="14849" width="18.140625" style="514" customWidth="1"/>
    <col min="14850" max="14850" width="43.42578125" style="514" customWidth="1"/>
    <col min="14851" max="14851" width="15.28515625" style="514" customWidth="1"/>
    <col min="14852" max="14852" width="15" style="514" customWidth="1"/>
    <col min="14853" max="14853" width="13" style="514" customWidth="1"/>
    <col min="14854" max="14854" width="12.42578125" style="514" customWidth="1"/>
    <col min="14855" max="14855" width="12.85546875" style="514" customWidth="1"/>
    <col min="14856" max="14856" width="13" style="514" customWidth="1"/>
    <col min="14857" max="14857" width="13.42578125" style="514" customWidth="1"/>
    <col min="14858" max="14858" width="13.85546875" style="514" customWidth="1"/>
    <col min="14859" max="14861" width="11.7109375" style="514" customWidth="1"/>
    <col min="14862" max="14862" width="11.85546875" style="514" customWidth="1"/>
    <col min="14863" max="14863" width="12.7109375" style="514" customWidth="1"/>
    <col min="14864" max="14864" width="11.85546875" style="514" customWidth="1"/>
    <col min="14865" max="14865" width="11.28515625" style="514" customWidth="1"/>
    <col min="14866" max="14870" width="20.85546875" style="514" customWidth="1"/>
    <col min="14871" max="14875" width="0" style="514" hidden="1" customWidth="1"/>
    <col min="14876" max="14876" width="14.85546875" style="514" customWidth="1"/>
    <col min="14877" max="15104" width="10.28515625" style="514"/>
    <col min="15105" max="15105" width="18.140625" style="514" customWidth="1"/>
    <col min="15106" max="15106" width="43.42578125" style="514" customWidth="1"/>
    <col min="15107" max="15107" width="15.28515625" style="514" customWidth="1"/>
    <col min="15108" max="15108" width="15" style="514" customWidth="1"/>
    <col min="15109" max="15109" width="13" style="514" customWidth="1"/>
    <col min="15110" max="15110" width="12.42578125" style="514" customWidth="1"/>
    <col min="15111" max="15111" width="12.85546875" style="514" customWidth="1"/>
    <col min="15112" max="15112" width="13" style="514" customWidth="1"/>
    <col min="15113" max="15113" width="13.42578125" style="514" customWidth="1"/>
    <col min="15114" max="15114" width="13.85546875" style="514" customWidth="1"/>
    <col min="15115" max="15117" width="11.7109375" style="514" customWidth="1"/>
    <col min="15118" max="15118" width="11.85546875" style="514" customWidth="1"/>
    <col min="15119" max="15119" width="12.7109375" style="514" customWidth="1"/>
    <col min="15120" max="15120" width="11.85546875" style="514" customWidth="1"/>
    <col min="15121" max="15121" width="11.28515625" style="514" customWidth="1"/>
    <col min="15122" max="15126" width="20.85546875" style="514" customWidth="1"/>
    <col min="15127" max="15131" width="0" style="514" hidden="1" customWidth="1"/>
    <col min="15132" max="15132" width="14.85546875" style="514" customWidth="1"/>
    <col min="15133" max="15360" width="10.28515625" style="514"/>
    <col min="15361" max="15361" width="18.140625" style="514" customWidth="1"/>
    <col min="15362" max="15362" width="43.42578125" style="514" customWidth="1"/>
    <col min="15363" max="15363" width="15.28515625" style="514" customWidth="1"/>
    <col min="15364" max="15364" width="15" style="514" customWidth="1"/>
    <col min="15365" max="15365" width="13" style="514" customWidth="1"/>
    <col min="15366" max="15366" width="12.42578125" style="514" customWidth="1"/>
    <col min="15367" max="15367" width="12.85546875" style="514" customWidth="1"/>
    <col min="15368" max="15368" width="13" style="514" customWidth="1"/>
    <col min="15369" max="15369" width="13.42578125" style="514" customWidth="1"/>
    <col min="15370" max="15370" width="13.85546875" style="514" customWidth="1"/>
    <col min="15371" max="15373" width="11.7109375" style="514" customWidth="1"/>
    <col min="15374" max="15374" width="11.85546875" style="514" customWidth="1"/>
    <col min="15375" max="15375" width="12.7109375" style="514" customWidth="1"/>
    <col min="15376" max="15376" width="11.85546875" style="514" customWidth="1"/>
    <col min="15377" max="15377" width="11.28515625" style="514" customWidth="1"/>
    <col min="15378" max="15382" width="20.85546875" style="514" customWidth="1"/>
    <col min="15383" max="15387" width="0" style="514" hidden="1" customWidth="1"/>
    <col min="15388" max="15388" width="14.85546875" style="514" customWidth="1"/>
    <col min="15389" max="15616" width="10.28515625" style="514"/>
    <col min="15617" max="15617" width="18.140625" style="514" customWidth="1"/>
    <col min="15618" max="15618" width="43.42578125" style="514" customWidth="1"/>
    <col min="15619" max="15619" width="15.28515625" style="514" customWidth="1"/>
    <col min="15620" max="15620" width="15" style="514" customWidth="1"/>
    <col min="15621" max="15621" width="13" style="514" customWidth="1"/>
    <col min="15622" max="15622" width="12.42578125" style="514" customWidth="1"/>
    <col min="15623" max="15623" width="12.85546875" style="514" customWidth="1"/>
    <col min="15624" max="15624" width="13" style="514" customWidth="1"/>
    <col min="15625" max="15625" width="13.42578125" style="514" customWidth="1"/>
    <col min="15626" max="15626" width="13.85546875" style="514" customWidth="1"/>
    <col min="15627" max="15629" width="11.7109375" style="514" customWidth="1"/>
    <col min="15630" max="15630" width="11.85546875" style="514" customWidth="1"/>
    <col min="15631" max="15631" width="12.7109375" style="514" customWidth="1"/>
    <col min="15632" max="15632" width="11.85546875" style="514" customWidth="1"/>
    <col min="15633" max="15633" width="11.28515625" style="514" customWidth="1"/>
    <col min="15634" max="15638" width="20.85546875" style="514" customWidth="1"/>
    <col min="15639" max="15643" width="0" style="514" hidden="1" customWidth="1"/>
    <col min="15644" max="15644" width="14.85546875" style="514" customWidth="1"/>
    <col min="15645" max="15872" width="10.28515625" style="514"/>
    <col min="15873" max="15873" width="18.140625" style="514" customWidth="1"/>
    <col min="15874" max="15874" width="43.42578125" style="514" customWidth="1"/>
    <col min="15875" max="15875" width="15.28515625" style="514" customWidth="1"/>
    <col min="15876" max="15876" width="15" style="514" customWidth="1"/>
    <col min="15877" max="15877" width="13" style="514" customWidth="1"/>
    <col min="15878" max="15878" width="12.42578125" style="514" customWidth="1"/>
    <col min="15879" max="15879" width="12.85546875" style="514" customWidth="1"/>
    <col min="15880" max="15880" width="13" style="514" customWidth="1"/>
    <col min="15881" max="15881" width="13.42578125" style="514" customWidth="1"/>
    <col min="15882" max="15882" width="13.85546875" style="514" customWidth="1"/>
    <col min="15883" max="15885" width="11.7109375" style="514" customWidth="1"/>
    <col min="15886" max="15886" width="11.85546875" style="514" customWidth="1"/>
    <col min="15887" max="15887" width="12.7109375" style="514" customWidth="1"/>
    <col min="15888" max="15888" width="11.85546875" style="514" customWidth="1"/>
    <col min="15889" max="15889" width="11.28515625" style="514" customWidth="1"/>
    <col min="15890" max="15894" width="20.85546875" style="514" customWidth="1"/>
    <col min="15895" max="15899" width="0" style="514" hidden="1" customWidth="1"/>
    <col min="15900" max="15900" width="14.85546875" style="514" customWidth="1"/>
    <col min="15901" max="16128" width="10.28515625" style="514"/>
    <col min="16129" max="16129" width="18.140625" style="514" customWidth="1"/>
    <col min="16130" max="16130" width="43.42578125" style="514" customWidth="1"/>
    <col min="16131" max="16131" width="15.28515625" style="514" customWidth="1"/>
    <col min="16132" max="16132" width="15" style="514" customWidth="1"/>
    <col min="16133" max="16133" width="13" style="514" customWidth="1"/>
    <col min="16134" max="16134" width="12.42578125" style="514" customWidth="1"/>
    <col min="16135" max="16135" width="12.85546875" style="514" customWidth="1"/>
    <col min="16136" max="16136" width="13" style="514" customWidth="1"/>
    <col min="16137" max="16137" width="13.42578125" style="514" customWidth="1"/>
    <col min="16138" max="16138" width="13.85546875" style="514" customWidth="1"/>
    <col min="16139" max="16141" width="11.7109375" style="514" customWidth="1"/>
    <col min="16142" max="16142" width="11.85546875" style="514" customWidth="1"/>
    <col min="16143" max="16143" width="12.7109375" style="514" customWidth="1"/>
    <col min="16144" max="16144" width="11.85546875" style="514" customWidth="1"/>
    <col min="16145" max="16145" width="11.28515625" style="514" customWidth="1"/>
    <col min="16146" max="16150" width="20.85546875" style="514" customWidth="1"/>
    <col min="16151" max="16155" width="0" style="514" hidden="1" customWidth="1"/>
    <col min="16156" max="16156" width="14.85546875" style="514" customWidth="1"/>
    <col min="16157" max="16384" width="10.28515625" style="514"/>
  </cols>
  <sheetData>
    <row r="1" spans="1:26" s="513" customFormat="1" x14ac:dyDescent="0.15">
      <c r="A1" s="512" t="s">
        <v>0</v>
      </c>
      <c r="Z1" s="647"/>
    </row>
    <row r="2" spans="1:26" s="513" customFormat="1" x14ac:dyDescent="0.15">
      <c r="A2" s="512" t="str">
        <f>CONCATENATE("COMUNA: ",[3]NOMBRE!B2," - ","( ",[3]NOMBRE!C2,[3]NOMBRE!D2,[3]NOMBRE!E2,[3]NOMBRE!F2,[3]NOMBRE!G2," )")</f>
        <v>COMUNA: LINARES - ( 07401 )</v>
      </c>
      <c r="Z2" s="647"/>
    </row>
    <row r="3" spans="1:26" x14ac:dyDescent="0.15">
      <c r="A3" s="512" t="str">
        <f>CONCATENATE("ESTABLECIMIENTO: ",[3]NOMBRE!B3," - ","( ",[3]NOMBRE!C3,[3]NOMBRE!D3,[3]NOMBRE!E3,[3]NOMBRE!F3,[3]NOMBRE!G3," )")</f>
        <v>ESTABLECIMIENTO: HOSPITAL DE LINARES - ( 16108 )</v>
      </c>
    </row>
    <row r="4" spans="1:26" x14ac:dyDescent="0.15">
      <c r="A4" s="512" t="str">
        <f>CONCATENATE("MES: ",[3]NOMBRE!B6," - ","( ",[3]NOMBRE!C6,[3]NOMBRE!D6," )")</f>
        <v>MES: MARZO - ( 03 )</v>
      </c>
    </row>
    <row r="5" spans="1:26" s="513" customFormat="1" x14ac:dyDescent="0.15">
      <c r="A5" s="512" t="str">
        <f>CONCATENATE("AÑO: ",[3]NOMBRE!B7)</f>
        <v>AÑO: 2013</v>
      </c>
      <c r="B5" s="515"/>
      <c r="C5" s="515"/>
      <c r="D5" s="515"/>
      <c r="E5" s="515"/>
      <c r="F5" s="515"/>
      <c r="G5" s="515"/>
      <c r="H5" s="515"/>
      <c r="Z5" s="647"/>
    </row>
    <row r="6" spans="1:26" s="513" customFormat="1" ht="20.25" customHeight="1" x14ac:dyDescent="0.1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Z6" s="647"/>
    </row>
    <row r="7" spans="1:26" ht="10.5" customHeight="1" x14ac:dyDescent="0.1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</row>
    <row r="8" spans="1:26" s="513" customFormat="1" x14ac:dyDescent="0.15">
      <c r="A8" s="515"/>
      <c r="C8" s="515"/>
      <c r="D8" s="515"/>
      <c r="E8" s="515"/>
      <c r="F8" s="515"/>
      <c r="G8" s="515"/>
      <c r="Z8" s="647"/>
    </row>
    <row r="9" spans="1:26" ht="12.75" x14ac:dyDescent="0.2">
      <c r="A9" s="516" t="s">
        <v>7</v>
      </c>
    </row>
    <row r="10" spans="1:26" ht="21" customHeight="1" x14ac:dyDescent="0.1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</row>
    <row r="11" spans="1:26" ht="30" customHeight="1" x14ac:dyDescent="0.15">
      <c r="A11" s="1063"/>
      <c r="B11" s="1064"/>
      <c r="C11" s="733" t="s">
        <v>14</v>
      </c>
      <c r="D11" s="733" t="s">
        <v>15</v>
      </c>
      <c r="E11" s="517" t="s">
        <v>16</v>
      </c>
      <c r="F11" s="518" t="s">
        <v>17</v>
      </c>
      <c r="G11" s="519" t="s">
        <v>18</v>
      </c>
      <c r="H11" s="1082"/>
      <c r="I11" s="1082"/>
      <c r="J11" s="1082"/>
      <c r="K11" s="520"/>
    </row>
    <row r="12" spans="1:26" ht="15" customHeight="1" x14ac:dyDescent="0.15">
      <c r="A12" s="521" t="s">
        <v>19</v>
      </c>
      <c r="B12" s="522"/>
      <c r="C12" s="743">
        <f>+C13+C14+C15+C16+C17+C18+C22+C23+C24</f>
        <v>62140</v>
      </c>
      <c r="D12" s="744">
        <f t="shared" ref="D12:J12" si="0">+D13+D14+D15+D16+D17+D18+D22+D23+D24</f>
        <v>61311</v>
      </c>
      <c r="E12" s="745">
        <f t="shared" si="0"/>
        <v>23673</v>
      </c>
      <c r="F12" s="746">
        <f t="shared" si="0"/>
        <v>21556</v>
      </c>
      <c r="G12" s="747">
        <f t="shared" si="0"/>
        <v>16911</v>
      </c>
      <c r="H12" s="748">
        <f t="shared" si="0"/>
        <v>0</v>
      </c>
      <c r="I12" s="748">
        <f>+I13+I14+I15+I16+I17+I18+I22+I23+I24</f>
        <v>0</v>
      </c>
      <c r="J12" s="748">
        <f t="shared" si="0"/>
        <v>0</v>
      </c>
      <c r="K12" s="705" t="str">
        <f t="shared" ref="K12:K34" si="1">IF((D12)&gt;C12,"ERROR EN PREVISION",IF((E12+F12+G12)&lt;&gt;C12,"ERROR EN PROCEDENCIA",""))</f>
        <v/>
      </c>
      <c r="L12" s="524"/>
      <c r="M12" s="524"/>
      <c r="X12" s="645">
        <f>IF(D12&gt;C12,1,0)</f>
        <v>0</v>
      </c>
      <c r="Y12" s="525">
        <f>IF((E12+F12+G12)&lt;&gt;C12,1,0)</f>
        <v>0</v>
      </c>
    </row>
    <row r="13" spans="1:26" ht="15" customHeight="1" x14ac:dyDescent="0.15">
      <c r="A13" s="737" t="s">
        <v>21</v>
      </c>
      <c r="B13" s="526" t="s">
        <v>22</v>
      </c>
      <c r="C13" s="749">
        <f>+[3]BS17A!C83</f>
        <v>23198</v>
      </c>
      <c r="D13" s="750">
        <f>+[3]BS17A!D83</f>
        <v>22859</v>
      </c>
      <c r="E13" s="751">
        <f>+[3]BS17A!N83</f>
        <v>8784</v>
      </c>
      <c r="F13" s="752">
        <f>+[3]BS17A!O83</f>
        <v>5719</v>
      </c>
      <c r="G13" s="753">
        <f>+[3]BS17A!P83</f>
        <v>8695</v>
      </c>
      <c r="H13" s="754">
        <f>+[3]BS17A!Q83+[3]BS17A!R83</f>
        <v>0</v>
      </c>
      <c r="I13" s="754">
        <f>+[3]BS17D!C83</f>
        <v>0</v>
      </c>
      <c r="J13" s="754">
        <f>+[3]BS17A!T83</f>
        <v>0</v>
      </c>
      <c r="K13" s="705" t="str">
        <f t="shared" si="1"/>
        <v/>
      </c>
      <c r="L13" s="527"/>
      <c r="M13" s="527"/>
      <c r="X13" s="645">
        <f t="shared" ref="X13:X34" si="2">IF(D13&gt;C13,1,0)</f>
        <v>0</v>
      </c>
      <c r="Y13" s="525">
        <f t="shared" ref="Y13:Y34" si="3">IF((E13+F13+G13)&lt;&gt;C13,1,0)</f>
        <v>0</v>
      </c>
    </row>
    <row r="14" spans="1:26" ht="15" customHeight="1" x14ac:dyDescent="0.15">
      <c r="A14" s="528" t="s">
        <v>23</v>
      </c>
      <c r="B14" s="529" t="s">
        <v>24</v>
      </c>
      <c r="C14" s="755">
        <f>+[3]BS17A!C174</f>
        <v>28351</v>
      </c>
      <c r="D14" s="756">
        <f>+[3]BS17A!D174</f>
        <v>27939</v>
      </c>
      <c r="E14" s="757">
        <f>+[3]BS17A!N174</f>
        <v>12032</v>
      </c>
      <c r="F14" s="758">
        <f>+[3]BS17A!O174</f>
        <v>9154</v>
      </c>
      <c r="G14" s="759">
        <f>+[3]BS17A!P174</f>
        <v>7165</v>
      </c>
      <c r="H14" s="760">
        <f>+[3]BS17A!Q174+[3]BS17A!R174</f>
        <v>0</v>
      </c>
      <c r="I14" s="760">
        <f>+[3]BS17D!C174</f>
        <v>0</v>
      </c>
      <c r="J14" s="760">
        <f>+[3]BS17A!T174</f>
        <v>0</v>
      </c>
      <c r="K14" s="705" t="str">
        <f t="shared" si="1"/>
        <v/>
      </c>
      <c r="L14" s="527"/>
      <c r="M14" s="527"/>
      <c r="X14" s="645">
        <f t="shared" si="2"/>
        <v>0</v>
      </c>
      <c r="Y14" s="525">
        <f t="shared" si="3"/>
        <v>0</v>
      </c>
    </row>
    <row r="15" spans="1:26" ht="15" customHeight="1" x14ac:dyDescent="0.15">
      <c r="A15" s="528" t="s">
        <v>25</v>
      </c>
      <c r="B15" s="529" t="s">
        <v>26</v>
      </c>
      <c r="C15" s="755">
        <f>+[3]BS17A!C243</f>
        <v>1259</v>
      </c>
      <c r="D15" s="756">
        <f>+[3]BS17A!D243</f>
        <v>1237</v>
      </c>
      <c r="E15" s="757">
        <f>+[3]BS17A!N243</f>
        <v>122</v>
      </c>
      <c r="F15" s="758">
        <f>+[3]BS17A!O243</f>
        <v>1130</v>
      </c>
      <c r="G15" s="759">
        <f>+[3]BS17A!P243</f>
        <v>7</v>
      </c>
      <c r="H15" s="760">
        <f>+[3]BS17A!Q243+[3]BS17A!R243</f>
        <v>0</v>
      </c>
      <c r="I15" s="760">
        <f>+[3]BS17D!C243</f>
        <v>0</v>
      </c>
      <c r="J15" s="760">
        <f>+[3]BS17A!T243</f>
        <v>0</v>
      </c>
      <c r="K15" s="705" t="str">
        <f t="shared" si="1"/>
        <v/>
      </c>
      <c r="L15" s="527"/>
      <c r="M15" s="527"/>
      <c r="X15" s="645">
        <f t="shared" si="2"/>
        <v>0</v>
      </c>
      <c r="Y15" s="525">
        <f t="shared" si="3"/>
        <v>0</v>
      </c>
    </row>
    <row r="16" spans="1:26" ht="15" customHeight="1" x14ac:dyDescent="0.15">
      <c r="A16" s="528" t="s">
        <v>27</v>
      </c>
      <c r="B16" s="529" t="s">
        <v>28</v>
      </c>
      <c r="C16" s="755">
        <f>+[3]BS17A!C289</f>
        <v>0</v>
      </c>
      <c r="D16" s="756">
        <f>+[3]BS17A!D289</f>
        <v>0</v>
      </c>
      <c r="E16" s="757">
        <f>+[3]BS17A!N289</f>
        <v>0</v>
      </c>
      <c r="F16" s="758">
        <f>+[3]BS17A!O289</f>
        <v>0</v>
      </c>
      <c r="G16" s="759">
        <f>+[3]BS17A!P289</f>
        <v>0</v>
      </c>
      <c r="H16" s="760">
        <f>+[3]BS17A!Q289+[3]BS17A!R289</f>
        <v>0</v>
      </c>
      <c r="I16" s="760">
        <f>+[3]BS17D!C289</f>
        <v>0</v>
      </c>
      <c r="J16" s="760">
        <f>+[3]BS17A!T289</f>
        <v>0</v>
      </c>
      <c r="K16" s="705" t="str">
        <f t="shared" si="1"/>
        <v/>
      </c>
      <c r="L16" s="527"/>
      <c r="M16" s="527"/>
      <c r="X16" s="645">
        <f t="shared" si="2"/>
        <v>0</v>
      </c>
      <c r="Y16" s="525">
        <f t="shared" si="3"/>
        <v>0</v>
      </c>
    </row>
    <row r="17" spans="1:26" ht="15" customHeight="1" x14ac:dyDescent="0.15">
      <c r="A17" s="530" t="s">
        <v>29</v>
      </c>
      <c r="B17" s="531" t="s">
        <v>30</v>
      </c>
      <c r="C17" s="761">
        <f>+[3]BS17A!C295</f>
        <v>1402</v>
      </c>
      <c r="D17" s="762">
        <f>+[3]BS17A!D295</f>
        <v>1369</v>
      </c>
      <c r="E17" s="763">
        <f>+[3]BS17A!N295</f>
        <v>928</v>
      </c>
      <c r="F17" s="764">
        <f>+[3]BS17A!O295</f>
        <v>365</v>
      </c>
      <c r="G17" s="765">
        <f>+[3]BS17A!P295</f>
        <v>109</v>
      </c>
      <c r="H17" s="766">
        <f>+[3]BS17A!Q295+[3]BS17A!R295</f>
        <v>0</v>
      </c>
      <c r="I17" s="766">
        <f>+[3]BS17D!C295</f>
        <v>0</v>
      </c>
      <c r="J17" s="766">
        <f>+[3]BS17A!T295</f>
        <v>0</v>
      </c>
      <c r="K17" s="705" t="str">
        <f t="shared" si="1"/>
        <v/>
      </c>
      <c r="L17" s="527"/>
      <c r="M17" s="527"/>
      <c r="X17" s="645">
        <f t="shared" si="2"/>
        <v>0</v>
      </c>
      <c r="Y17" s="525">
        <f t="shared" si="3"/>
        <v>0</v>
      </c>
    </row>
    <row r="18" spans="1:26" ht="15" customHeight="1" x14ac:dyDescent="0.15">
      <c r="A18" s="1125" t="s">
        <v>31</v>
      </c>
      <c r="B18" s="526" t="s">
        <v>32</v>
      </c>
      <c r="C18" s="749">
        <f>SUM(C19:C21)</f>
        <v>5227</v>
      </c>
      <c r="D18" s="750">
        <f t="shared" ref="D18:J18" si="4">SUM(D19:D21)</f>
        <v>5215</v>
      </c>
      <c r="E18" s="751">
        <f t="shared" si="4"/>
        <v>1355</v>
      </c>
      <c r="F18" s="752">
        <f t="shared" si="4"/>
        <v>3764</v>
      </c>
      <c r="G18" s="753">
        <f t="shared" si="4"/>
        <v>108</v>
      </c>
      <c r="H18" s="754">
        <f t="shared" si="4"/>
        <v>0</v>
      </c>
      <c r="I18" s="754">
        <f>SUM(I19:I21)</f>
        <v>0</v>
      </c>
      <c r="J18" s="754">
        <f t="shared" si="4"/>
        <v>0</v>
      </c>
      <c r="K18" s="705" t="str">
        <f t="shared" si="1"/>
        <v/>
      </c>
      <c r="L18" s="527"/>
      <c r="M18" s="527"/>
      <c r="X18" s="645">
        <f t="shared" si="2"/>
        <v>0</v>
      </c>
      <c r="Y18" s="525">
        <f t="shared" si="3"/>
        <v>0</v>
      </c>
    </row>
    <row r="19" spans="1:26" ht="15" customHeight="1" x14ac:dyDescent="0.15">
      <c r="A19" s="1125"/>
      <c r="B19" s="532" t="s">
        <v>33</v>
      </c>
      <c r="C19" s="767">
        <f>+[3]BS17A!C362</f>
        <v>4548</v>
      </c>
      <c r="D19" s="768">
        <f>+[3]BS17A!D362</f>
        <v>4536</v>
      </c>
      <c r="E19" s="769">
        <f>+[3]BS17A!N362</f>
        <v>1181</v>
      </c>
      <c r="F19" s="770">
        <f>+[3]BS17A!O362</f>
        <v>3280</v>
      </c>
      <c r="G19" s="771">
        <f>+[3]BS17A!P362</f>
        <v>87</v>
      </c>
      <c r="H19" s="772">
        <f>+[3]BS17A!Q362+[3]BS17A!R362</f>
        <v>0</v>
      </c>
      <c r="I19" s="772">
        <f>+[3]BS17D!C362</f>
        <v>0</v>
      </c>
      <c r="J19" s="772">
        <f>+[3]BS17A!T362</f>
        <v>0</v>
      </c>
      <c r="K19" s="705" t="str">
        <f t="shared" si="1"/>
        <v/>
      </c>
      <c r="L19" s="527"/>
      <c r="M19" s="527"/>
      <c r="X19" s="645">
        <f t="shared" si="2"/>
        <v>0</v>
      </c>
      <c r="Y19" s="525">
        <f t="shared" si="3"/>
        <v>0</v>
      </c>
    </row>
    <row r="20" spans="1:26" ht="15" customHeight="1" x14ac:dyDescent="0.15">
      <c r="A20" s="1125"/>
      <c r="B20" s="533" t="s">
        <v>34</v>
      </c>
      <c r="C20" s="755">
        <f>+[3]BS17A!C405</f>
        <v>84</v>
      </c>
      <c r="D20" s="756">
        <f>+[3]BS17A!D405</f>
        <v>84</v>
      </c>
      <c r="E20" s="757">
        <f>+[3]BS17A!N405</f>
        <v>3</v>
      </c>
      <c r="F20" s="758">
        <f>+[3]BS17A!O405</f>
        <v>81</v>
      </c>
      <c r="G20" s="759">
        <f>+[3]BS17A!P405</f>
        <v>0</v>
      </c>
      <c r="H20" s="760">
        <f>+[3]BS17A!Q405+[3]BS17A!R405</f>
        <v>0</v>
      </c>
      <c r="I20" s="760">
        <f>+[3]BS17D!C405</f>
        <v>0</v>
      </c>
      <c r="J20" s="760">
        <f>+[3]BS17A!T405</f>
        <v>0</v>
      </c>
      <c r="K20" s="705" t="str">
        <f t="shared" si="1"/>
        <v/>
      </c>
      <c r="L20" s="527"/>
      <c r="M20" s="527"/>
      <c r="X20" s="645">
        <f t="shared" si="2"/>
        <v>0</v>
      </c>
      <c r="Y20" s="525">
        <f t="shared" si="3"/>
        <v>0</v>
      </c>
    </row>
    <row r="21" spans="1:26" ht="15" customHeight="1" x14ac:dyDescent="0.15">
      <c r="A21" s="1126"/>
      <c r="B21" s="534" t="s">
        <v>35</v>
      </c>
      <c r="C21" s="761">
        <f>+[3]BS17A!C428</f>
        <v>595</v>
      </c>
      <c r="D21" s="762">
        <f>+[3]BS17A!D428</f>
        <v>595</v>
      </c>
      <c r="E21" s="763">
        <f>+[3]BS17A!N428</f>
        <v>171</v>
      </c>
      <c r="F21" s="764">
        <f>+[3]BS17A!O428</f>
        <v>403</v>
      </c>
      <c r="G21" s="765">
        <f>+[3]BS17A!P428</f>
        <v>21</v>
      </c>
      <c r="H21" s="766">
        <f>+[3]BS17A!Q428+[3]BS17A!R428</f>
        <v>0</v>
      </c>
      <c r="I21" s="766">
        <f>+[3]BS17D!C428</f>
        <v>0</v>
      </c>
      <c r="J21" s="766">
        <f>+[3]BS17A!T428</f>
        <v>0</v>
      </c>
      <c r="K21" s="705" t="str">
        <f t="shared" si="1"/>
        <v/>
      </c>
      <c r="L21" s="527"/>
      <c r="M21" s="527"/>
      <c r="X21" s="645">
        <f t="shared" si="2"/>
        <v>0</v>
      </c>
      <c r="Y21" s="525">
        <f t="shared" si="3"/>
        <v>0</v>
      </c>
    </row>
    <row r="22" spans="1:26" ht="21" x14ac:dyDescent="0.15">
      <c r="A22" s="736" t="s">
        <v>36</v>
      </c>
      <c r="B22" s="685" t="s">
        <v>37</v>
      </c>
      <c r="C22" s="749">
        <f>+[3]BS17A!C446</f>
        <v>0</v>
      </c>
      <c r="D22" s="750">
        <f>+[3]BS17A!D446</f>
        <v>0</v>
      </c>
      <c r="E22" s="751">
        <f>+[3]BS17A!N446</f>
        <v>0</v>
      </c>
      <c r="F22" s="752">
        <f>+[3]BS17A!O446</f>
        <v>0</v>
      </c>
      <c r="G22" s="753">
        <f>+[3]BS17A!P446</f>
        <v>0</v>
      </c>
      <c r="H22" s="754">
        <f>+[3]BS17A!Q446+[3]BS17A!R446</f>
        <v>0</v>
      </c>
      <c r="I22" s="754">
        <f>+[3]BS17D!C446</f>
        <v>0</v>
      </c>
      <c r="J22" s="754">
        <f>+[3]BS17A!T446</f>
        <v>0</v>
      </c>
      <c r="K22" s="705" t="str">
        <f t="shared" si="1"/>
        <v/>
      </c>
      <c r="L22" s="527"/>
      <c r="M22" s="527"/>
      <c r="X22" s="645">
        <f t="shared" si="2"/>
        <v>0</v>
      </c>
      <c r="Y22" s="525">
        <f t="shared" si="3"/>
        <v>0</v>
      </c>
    </row>
    <row r="23" spans="1:26" s="535" customFormat="1" ht="21" x14ac:dyDescent="0.15">
      <c r="A23" s="736" t="s">
        <v>38</v>
      </c>
      <c r="B23" s="686" t="s">
        <v>39</v>
      </c>
      <c r="C23" s="773">
        <f>+[3]BS17A!C456</f>
        <v>90</v>
      </c>
      <c r="D23" s="774">
        <f>+[3]BS17A!D456</f>
        <v>90</v>
      </c>
      <c r="E23" s="775">
        <f>+[3]BS17A!N456</f>
        <v>55</v>
      </c>
      <c r="F23" s="776">
        <f>+[3]BS17A!O456</f>
        <v>27</v>
      </c>
      <c r="G23" s="777">
        <f>+[3]BS17A!P456</f>
        <v>8</v>
      </c>
      <c r="H23" s="748">
        <f>+[3]BS17A!Q456+[3]BS17A!R456</f>
        <v>0</v>
      </c>
      <c r="I23" s="748">
        <f>+[3]BS17D!C456</f>
        <v>0</v>
      </c>
      <c r="J23" s="748">
        <f>+[3]BS17A!T456</f>
        <v>0</v>
      </c>
      <c r="K23" s="705" t="str">
        <f t="shared" si="1"/>
        <v/>
      </c>
      <c r="L23" s="527"/>
      <c r="M23" s="527"/>
      <c r="X23" s="645">
        <f t="shared" si="2"/>
        <v>0</v>
      </c>
      <c r="Y23" s="525">
        <f t="shared" si="3"/>
        <v>0</v>
      </c>
      <c r="Z23" s="649"/>
    </row>
    <row r="24" spans="1:26" ht="15" customHeight="1" x14ac:dyDescent="0.15">
      <c r="A24" s="736" t="s">
        <v>40</v>
      </c>
      <c r="B24" s="536" t="s">
        <v>41</v>
      </c>
      <c r="C24" s="778">
        <f>+[3]BS17A!C500</f>
        <v>2613</v>
      </c>
      <c r="D24" s="779">
        <f>+[3]BS17A!D500</f>
        <v>2602</v>
      </c>
      <c r="E24" s="780">
        <f>+[3]BS17A!N500</f>
        <v>397</v>
      </c>
      <c r="F24" s="781">
        <f>+[3]BS17A!O500</f>
        <v>1397</v>
      </c>
      <c r="G24" s="782">
        <f>+[3]BS17A!P500</f>
        <v>819</v>
      </c>
      <c r="H24" s="783">
        <f>+[3]BS17A!Q500+[3]BS17A!R500</f>
        <v>0</v>
      </c>
      <c r="I24" s="783">
        <f>+[3]BS17D!C500</f>
        <v>0</v>
      </c>
      <c r="J24" s="783">
        <f>+[3]BS17A!T500</f>
        <v>0</v>
      </c>
      <c r="K24" s="705" t="str">
        <f t="shared" si="1"/>
        <v/>
      </c>
      <c r="L24" s="527"/>
      <c r="M24" s="527"/>
      <c r="X24" s="645">
        <f t="shared" si="2"/>
        <v>0</v>
      </c>
      <c r="Y24" s="525">
        <f t="shared" si="3"/>
        <v>0</v>
      </c>
    </row>
    <row r="25" spans="1:26" ht="15" customHeight="1" x14ac:dyDescent="0.15">
      <c r="A25" s="537" t="s">
        <v>42</v>
      </c>
      <c r="B25" s="538"/>
      <c r="C25" s="749">
        <f>+C26+C27+C28+C29+C33</f>
        <v>3762</v>
      </c>
      <c r="D25" s="750">
        <f t="shared" ref="D25:J25" si="5">+D26+D27+D28+D29+D33</f>
        <v>3498</v>
      </c>
      <c r="E25" s="751">
        <f t="shared" si="5"/>
        <v>822</v>
      </c>
      <c r="F25" s="752">
        <f t="shared" si="5"/>
        <v>1056</v>
      </c>
      <c r="G25" s="753">
        <f t="shared" si="5"/>
        <v>1884</v>
      </c>
      <c r="H25" s="754">
        <f t="shared" si="5"/>
        <v>0</v>
      </c>
      <c r="I25" s="754">
        <f>+I26+I27+I28+I29+I33</f>
        <v>0</v>
      </c>
      <c r="J25" s="754">
        <f t="shared" si="5"/>
        <v>0</v>
      </c>
      <c r="K25" s="705" t="str">
        <f t="shared" si="1"/>
        <v/>
      </c>
      <c r="L25" s="527"/>
      <c r="M25" s="527"/>
      <c r="X25" s="645">
        <f t="shared" si="2"/>
        <v>0</v>
      </c>
      <c r="Y25" s="525">
        <f t="shared" si="3"/>
        <v>0</v>
      </c>
    </row>
    <row r="26" spans="1:26" ht="15" customHeight="1" x14ac:dyDescent="0.15">
      <c r="A26" s="539" t="s">
        <v>43</v>
      </c>
      <c r="B26" s="540" t="s">
        <v>44</v>
      </c>
      <c r="C26" s="767">
        <f>+[3]BS17A!C535</f>
        <v>2389</v>
      </c>
      <c r="D26" s="768">
        <f>+[3]BS17A!D535</f>
        <v>2171</v>
      </c>
      <c r="E26" s="769">
        <f>+[3]BS17A!N535</f>
        <v>303</v>
      </c>
      <c r="F26" s="770">
        <f>+[3]BS17A!O535</f>
        <v>503</v>
      </c>
      <c r="G26" s="771">
        <f>+[3]BS17A!P535</f>
        <v>1583</v>
      </c>
      <c r="H26" s="772">
        <f>+[3]BS17A!Q535+[3]BS17A!R535</f>
        <v>0</v>
      </c>
      <c r="I26" s="772">
        <f>+[3]BS17D!C535</f>
        <v>0</v>
      </c>
      <c r="J26" s="772">
        <f>+[3]BS17A!T535</f>
        <v>0</v>
      </c>
      <c r="K26" s="705" t="str">
        <f t="shared" si="1"/>
        <v/>
      </c>
      <c r="L26" s="527"/>
      <c r="M26" s="527"/>
      <c r="X26" s="645">
        <f t="shared" si="2"/>
        <v>0</v>
      </c>
      <c r="Y26" s="525">
        <f t="shared" si="3"/>
        <v>0</v>
      </c>
    </row>
    <row r="27" spans="1:26" ht="15" customHeight="1" x14ac:dyDescent="0.15">
      <c r="A27" s="528" t="s">
        <v>45</v>
      </c>
      <c r="B27" s="541" t="s">
        <v>46</v>
      </c>
      <c r="C27" s="755">
        <f>+[3]BS17A!C590</f>
        <v>2</v>
      </c>
      <c r="D27" s="784">
        <f>+[3]BS17A!D590</f>
        <v>1</v>
      </c>
      <c r="E27" s="785">
        <f>+[3]BS17A!N590</f>
        <v>0</v>
      </c>
      <c r="F27" s="786">
        <f>+[3]BS17A!O590</f>
        <v>1</v>
      </c>
      <c r="G27" s="787">
        <f>+[3]BS17A!P590</f>
        <v>1</v>
      </c>
      <c r="H27" s="760">
        <f>+[3]BS17A!Q590+[3]BS17A!R590</f>
        <v>0</v>
      </c>
      <c r="I27" s="760">
        <f>+[3]BS17D!C590</f>
        <v>0</v>
      </c>
      <c r="J27" s="760">
        <f>+[3]BS17A!T590</f>
        <v>0</v>
      </c>
      <c r="K27" s="705" t="str">
        <f t="shared" si="1"/>
        <v/>
      </c>
      <c r="L27" s="527"/>
      <c r="M27" s="527"/>
      <c r="X27" s="645">
        <f t="shared" si="2"/>
        <v>0</v>
      </c>
      <c r="Y27" s="525">
        <f t="shared" si="3"/>
        <v>0</v>
      </c>
    </row>
    <row r="28" spans="1:26" ht="15" customHeight="1" x14ac:dyDescent="0.15">
      <c r="A28" s="528" t="s">
        <v>47</v>
      </c>
      <c r="B28" s="541" t="s">
        <v>48</v>
      </c>
      <c r="C28" s="755">
        <f>+[3]BS17A!C615</f>
        <v>556</v>
      </c>
      <c r="D28" s="784">
        <f>+[3]BS17A!D615</f>
        <v>527</v>
      </c>
      <c r="E28" s="785">
        <f>+[3]BS17A!N615</f>
        <v>171</v>
      </c>
      <c r="F28" s="786">
        <f>+[3]BS17A!O615</f>
        <v>165</v>
      </c>
      <c r="G28" s="787">
        <f>+[3]BS17A!P615</f>
        <v>220</v>
      </c>
      <c r="H28" s="760">
        <f>+[3]BS17A!Q615+[3]BS17A!R615</f>
        <v>0</v>
      </c>
      <c r="I28" s="760">
        <f>+[3]BS17D!C615</f>
        <v>0</v>
      </c>
      <c r="J28" s="760">
        <f>+[3]BS17A!T615</f>
        <v>0</v>
      </c>
      <c r="K28" s="705" t="str">
        <f t="shared" si="1"/>
        <v/>
      </c>
      <c r="L28" s="527"/>
      <c r="M28" s="527"/>
      <c r="X28" s="645">
        <f t="shared" si="2"/>
        <v>0</v>
      </c>
      <c r="Y28" s="525">
        <f t="shared" si="3"/>
        <v>0</v>
      </c>
    </row>
    <row r="29" spans="1:26" ht="15" customHeight="1" x14ac:dyDescent="0.15">
      <c r="A29" s="1123" t="s">
        <v>25</v>
      </c>
      <c r="B29" s="534" t="s">
        <v>49</v>
      </c>
      <c r="C29" s="761">
        <f>+[3]BS17A!C633</f>
        <v>815</v>
      </c>
      <c r="D29" s="762">
        <f>+[3]BS17A!D633</f>
        <v>799</v>
      </c>
      <c r="E29" s="763">
        <f>+[3]BS17A!N633</f>
        <v>348</v>
      </c>
      <c r="F29" s="764">
        <f>+[3]BS17A!O633</f>
        <v>387</v>
      </c>
      <c r="G29" s="765">
        <f>+[3]BS17A!P633</f>
        <v>80</v>
      </c>
      <c r="H29" s="766">
        <f>+[3]BS17A!Q633+[3]BS17A!R633</f>
        <v>0</v>
      </c>
      <c r="I29" s="766">
        <f>+[3]BS17D!C633</f>
        <v>0</v>
      </c>
      <c r="J29" s="766">
        <f>+[3]BS17A!T633</f>
        <v>0</v>
      </c>
      <c r="K29" s="705" t="str">
        <f t="shared" si="1"/>
        <v/>
      </c>
      <c r="L29" s="527"/>
      <c r="M29" s="527"/>
      <c r="X29" s="645">
        <f t="shared" si="2"/>
        <v>0</v>
      </c>
      <c r="Y29" s="525">
        <f t="shared" si="3"/>
        <v>0</v>
      </c>
    </row>
    <row r="30" spans="1:26" ht="15" customHeight="1" x14ac:dyDescent="0.15">
      <c r="A30" s="1082"/>
      <c r="B30" s="542" t="s">
        <v>50</v>
      </c>
      <c r="C30" s="788">
        <f>SUM([3]BS17A!C636:C653)</f>
        <v>461</v>
      </c>
      <c r="D30" s="789">
        <f>SUM([3]BS17A!D636:D653)</f>
        <v>450</v>
      </c>
      <c r="E30" s="790">
        <f>SUM([3]BS17A!N636:N653)</f>
        <v>273</v>
      </c>
      <c r="F30" s="791">
        <f>SUM([3]BS17A!O636:O653)</f>
        <v>166</v>
      </c>
      <c r="G30" s="792">
        <f>SUM([3]BS17A!P636:P653)</f>
        <v>22</v>
      </c>
      <c r="H30" s="793">
        <f>SUM([3]BS17A!Q636:Q653)+SUM([3]BS17A!R636:R653)</f>
        <v>0</v>
      </c>
      <c r="I30" s="793">
        <f>SUM([3]BS17D!C635:C653)</f>
        <v>0</v>
      </c>
      <c r="J30" s="793">
        <f>SUM([3]BS17A!T636:T653)</f>
        <v>0</v>
      </c>
      <c r="K30" s="705" t="str">
        <f t="shared" si="1"/>
        <v/>
      </c>
      <c r="L30" s="527"/>
      <c r="M30" s="527"/>
      <c r="X30" s="645">
        <f t="shared" si="2"/>
        <v>0</v>
      </c>
      <c r="Y30" s="525">
        <f t="shared" si="3"/>
        <v>0</v>
      </c>
    </row>
    <row r="31" spans="1:26" ht="15" customHeight="1" x14ac:dyDescent="0.15">
      <c r="A31" s="1082"/>
      <c r="B31" s="543" t="s">
        <v>51</v>
      </c>
      <c r="C31" s="794">
        <f>+[3]BS17A!C634</f>
        <v>181</v>
      </c>
      <c r="D31" s="795">
        <f>+[3]BS17A!D634</f>
        <v>181</v>
      </c>
      <c r="E31" s="796">
        <f>+[3]BS17A!N634</f>
        <v>0</v>
      </c>
      <c r="F31" s="797">
        <f>+[3]BS17A!O634</f>
        <v>181</v>
      </c>
      <c r="G31" s="798">
        <f>+[3]BS17A!P634</f>
        <v>0</v>
      </c>
      <c r="H31" s="799">
        <f>+[3]BS17A!Q634+[3]BS17A!R634</f>
        <v>0</v>
      </c>
      <c r="I31" s="799">
        <f>+[3]BS17D!C634</f>
        <v>0</v>
      </c>
      <c r="J31" s="799">
        <f>+[3]BS17A!T634</f>
        <v>0</v>
      </c>
      <c r="K31" s="705" t="str">
        <f t="shared" si="1"/>
        <v/>
      </c>
      <c r="L31" s="527"/>
      <c r="M31" s="527"/>
      <c r="X31" s="645">
        <f t="shared" si="2"/>
        <v>0</v>
      </c>
      <c r="Y31" s="525">
        <f t="shared" si="3"/>
        <v>0</v>
      </c>
    </row>
    <row r="32" spans="1:26" ht="15" customHeight="1" x14ac:dyDescent="0.15">
      <c r="A32" s="1124"/>
      <c r="B32" s="543" t="s">
        <v>52</v>
      </c>
      <c r="C32" s="794">
        <f>+[3]BS17A!C635</f>
        <v>173</v>
      </c>
      <c r="D32" s="795">
        <f>+[3]BS17A!D635</f>
        <v>168</v>
      </c>
      <c r="E32" s="796">
        <f>+[3]BS17A!N635</f>
        <v>75</v>
      </c>
      <c r="F32" s="797">
        <f>+[3]BS17A!O635</f>
        <v>40</v>
      </c>
      <c r="G32" s="798">
        <f>+[3]BS17A!P635</f>
        <v>58</v>
      </c>
      <c r="H32" s="799">
        <f>+[3]BS17A!Q635+[3]BS17A!R635</f>
        <v>0</v>
      </c>
      <c r="I32" s="799">
        <f>+[3]BS17D!C635</f>
        <v>0</v>
      </c>
      <c r="J32" s="799">
        <f>+[3]BS17A!T635</f>
        <v>0</v>
      </c>
      <c r="K32" s="705" t="str">
        <f>IF((D32)&gt;C32,"ERROR EN PREVISION",IF((E32+F32+G32)&lt;&gt;C32,"ERROR EN PROCEDENCIA",""))</f>
        <v/>
      </c>
      <c r="L32" s="527"/>
      <c r="M32" s="527"/>
      <c r="X32" s="645">
        <f>IF(D32&gt;C32,1,0)</f>
        <v>0</v>
      </c>
      <c r="Y32" s="525">
        <f>IF((E32+F32+G32)&lt;&gt;C32,1,0)</f>
        <v>0</v>
      </c>
    </row>
    <row r="33" spans="1:25" ht="15" customHeight="1" x14ac:dyDescent="0.15">
      <c r="A33" s="528" t="s">
        <v>27</v>
      </c>
      <c r="B33" s="541" t="s">
        <v>53</v>
      </c>
      <c r="C33" s="755">
        <f>+[3]BS17A!C654</f>
        <v>0</v>
      </c>
      <c r="D33" s="784">
        <f>+[3]BS17A!D654</f>
        <v>0</v>
      </c>
      <c r="E33" s="785">
        <f>+[3]BS17A!N654</f>
        <v>0</v>
      </c>
      <c r="F33" s="786">
        <f>+[3]BS17A!O654</f>
        <v>0</v>
      </c>
      <c r="G33" s="787">
        <f>+[3]BS17A!P654</f>
        <v>0</v>
      </c>
      <c r="H33" s="760">
        <f>+[3]BS17A!Q654+[3]BS17A!R654</f>
        <v>0</v>
      </c>
      <c r="I33" s="760">
        <f>+[3]BS17D!C654</f>
        <v>0</v>
      </c>
      <c r="J33" s="760">
        <f>+[3]BS17A!T654</f>
        <v>0</v>
      </c>
      <c r="K33" s="705" t="str">
        <f>IF((D33)&gt;C33,"ERROR EN PREVISION",IF((E33+F33+G33)&lt;&gt;C33,"ERROR EN PROCEDENCIA",""))</f>
        <v/>
      </c>
      <c r="L33" s="527"/>
      <c r="M33" s="527"/>
      <c r="X33" s="645">
        <f>IF(D33&gt;C33,1,0)</f>
        <v>0</v>
      </c>
      <c r="Y33" s="525">
        <f>IF((E33+F33+G33)&lt;&gt;C33,1,0)</f>
        <v>0</v>
      </c>
    </row>
    <row r="34" spans="1:25" ht="15" customHeight="1" x14ac:dyDescent="0.15">
      <c r="A34" s="1067" t="s">
        <v>54</v>
      </c>
      <c r="B34" s="1083"/>
      <c r="C34" s="773">
        <f>+[3]BS17A!C783</f>
        <v>0</v>
      </c>
      <c r="D34" s="774">
        <f>+[3]BS17A!D783</f>
        <v>0</v>
      </c>
      <c r="E34" s="775">
        <f>+[3]BS17A!N783</f>
        <v>0</v>
      </c>
      <c r="F34" s="776">
        <f>+[3]BS17A!O783</f>
        <v>0</v>
      </c>
      <c r="G34" s="777">
        <f>+[3]BS17A!P783</f>
        <v>0</v>
      </c>
      <c r="H34" s="748">
        <f>+[3]BS17A!Q783+[3]BS17A!R783</f>
        <v>0</v>
      </c>
      <c r="I34" s="748">
        <f>+[3]BS17D!C785</f>
        <v>0</v>
      </c>
      <c r="J34" s="748">
        <f>+[3]BS17A!T783</f>
        <v>0</v>
      </c>
      <c r="K34" s="705" t="str">
        <f t="shared" si="1"/>
        <v/>
      </c>
      <c r="L34" s="527"/>
      <c r="M34" s="527"/>
      <c r="X34" s="645">
        <f t="shared" si="2"/>
        <v>0</v>
      </c>
      <c r="Y34" s="525">
        <f t="shared" si="3"/>
        <v>0</v>
      </c>
    </row>
    <row r="35" spans="1:25" ht="33.75" customHeight="1" x14ac:dyDescent="0.2">
      <c r="A35" s="516" t="s">
        <v>55</v>
      </c>
      <c r="K35" s="520"/>
      <c r="L35" s="520"/>
      <c r="M35" s="520"/>
    </row>
    <row r="36" spans="1:25" ht="24.75" customHeight="1" x14ac:dyDescent="0.1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707"/>
    </row>
    <row r="37" spans="1:25" ht="28.5" customHeight="1" x14ac:dyDescent="0.15">
      <c r="A37" s="1042"/>
      <c r="B37" s="1043"/>
      <c r="C37" s="732" t="s">
        <v>14</v>
      </c>
      <c r="D37" s="736" t="s">
        <v>15</v>
      </c>
      <c r="E37" s="735" t="s">
        <v>16</v>
      </c>
      <c r="F37" s="544" t="s">
        <v>17</v>
      </c>
      <c r="G37" s="732" t="s">
        <v>18</v>
      </c>
      <c r="H37" s="1081"/>
      <c r="I37" s="1082"/>
      <c r="J37" s="1081"/>
      <c r="K37" s="707"/>
      <c r="N37" s="527"/>
      <c r="O37" s="527"/>
    </row>
    <row r="38" spans="1:25" ht="14.25" customHeight="1" x14ac:dyDescent="0.15">
      <c r="A38" s="545" t="s">
        <v>58</v>
      </c>
      <c r="B38" s="546"/>
      <c r="C38" s="547"/>
      <c r="D38" s="548"/>
      <c r="E38" s="549"/>
      <c r="F38" s="550"/>
      <c r="G38" s="548"/>
      <c r="H38" s="551"/>
      <c r="I38" s="706"/>
      <c r="J38" s="551"/>
      <c r="K38" s="710"/>
      <c r="N38" s="527"/>
      <c r="X38" s="645">
        <f>IF(D38&gt;C38,1,0)</f>
        <v>0</v>
      </c>
      <c r="Y38" s="525">
        <f t="shared" ref="Y38:Y48" si="6">IF((E38+F38+G38)&lt;&gt;C38,1,0)</f>
        <v>0</v>
      </c>
    </row>
    <row r="39" spans="1:25" ht="15" customHeight="1" x14ac:dyDescent="0.15">
      <c r="A39" s="552" t="s">
        <v>59</v>
      </c>
      <c r="B39" s="553"/>
      <c r="C39" s="800">
        <f>SUM(C40:C41)</f>
        <v>0</v>
      </c>
      <c r="D39" s="801">
        <f t="shared" ref="D39:J39" si="7">SUM(D40:D41)</f>
        <v>0</v>
      </c>
      <c r="E39" s="802">
        <f t="shared" si="7"/>
        <v>0</v>
      </c>
      <c r="F39" s="803">
        <f t="shared" si="7"/>
        <v>0</v>
      </c>
      <c r="G39" s="801">
        <f t="shared" si="7"/>
        <v>0</v>
      </c>
      <c r="H39" s="804">
        <f t="shared" si="7"/>
        <v>0</v>
      </c>
      <c r="I39" s="804">
        <f>SUM(I40:I41)</f>
        <v>0</v>
      </c>
      <c r="J39" s="804">
        <f t="shared" si="7"/>
        <v>0</v>
      </c>
      <c r="K39" s="705" t="str">
        <f>IF((D39)&gt;C39,"ERROR EN PREVISION",IF((E39+F39+G39)&lt;&gt;C39,"ERROR EN PROCEDENCIA",""))</f>
        <v/>
      </c>
      <c r="N39" s="527"/>
      <c r="X39" s="645">
        <f t="shared" ref="X39:X49" si="8">IF(D39&gt;C39,1,0)</f>
        <v>0</v>
      </c>
      <c r="Y39" s="525">
        <f>IF((E39+F39+G39)&lt;&gt;C39,1,0)</f>
        <v>0</v>
      </c>
    </row>
    <row r="40" spans="1:25" ht="15" customHeight="1" x14ac:dyDescent="0.15">
      <c r="A40" s="1112" t="s">
        <v>60</v>
      </c>
      <c r="B40" s="1116"/>
      <c r="C40" s="767">
        <f>+[3]BS17A!C674+[3]BS17A!C678+[3]BS17A!C681+[3]BS17A!C687+[3]BS17A!C695</f>
        <v>0</v>
      </c>
      <c r="D40" s="767">
        <f>+[3]BS17A!D674+[3]BS17A!D678+[3]BS17A!D681+[3]BS17A!D687+[3]BS17A!D695</f>
        <v>0</v>
      </c>
      <c r="E40" s="768">
        <f>+[3]BS17A!N674+[3]BS17A!N678+[3]BS17A!N681+[3]BS17A!N687+[3]BS17A!N695</f>
        <v>0</v>
      </c>
      <c r="F40" s="770">
        <f>+[3]BS17A!O674+[3]BS17A!O678+[3]BS17A!O681+[3]BS17A!O687+[3]BS17A!O695</f>
        <v>0</v>
      </c>
      <c r="G40" s="805">
        <f>+[3]BS17A!P674+[3]BS17A!P678+[3]BS17A!P681+[3]BS17A!P687+[3]BS17A!P695</f>
        <v>0</v>
      </c>
      <c r="H40" s="806">
        <f>+[3]BS17A!Q674+[3]BS17A!R674+[3]BS17A!Q678+[3]BS17A!R678+[3]BS17A!Q681+[3]BS17A!R681+[3]BS17A!Q687+[3]BS17A!R687+[3]BS17A!Q695+[3]BS17A!R695</f>
        <v>0</v>
      </c>
      <c r="I40" s="806">
        <f>+[3]BS17D!C674+[3]BS17D!C678+[3]BS17D!C681+[3]BS17D!C687+[3]BS17D!C695</f>
        <v>0</v>
      </c>
      <c r="J40" s="806">
        <f>+[3]BS17A!T674+[3]BS17A!T678+[3]BS17A!T681+[3]BS17A!T687+[3]BS17A!T695</f>
        <v>0</v>
      </c>
      <c r="K40" s="705" t="str">
        <f>IF((D40)&gt;C40,"ERROR EN PREVISION",IF((E40+F40+G40)&lt;&gt;C40,"ERROR EN PROCEDENCIA",""))</f>
        <v/>
      </c>
      <c r="N40" s="527"/>
      <c r="X40" s="645">
        <f t="shared" si="8"/>
        <v>0</v>
      </c>
      <c r="Y40" s="525">
        <f t="shared" si="6"/>
        <v>0</v>
      </c>
    </row>
    <row r="41" spans="1:25" ht="15" customHeight="1" x14ac:dyDescent="0.15">
      <c r="A41" s="1114" t="s">
        <v>61</v>
      </c>
      <c r="B41" s="1115"/>
      <c r="C41" s="761">
        <f>+[3]BS17A!C701+[3]BS17A!C704+[3]BS17A!C707+[3]BS17A!C710+[3]BS17A!C717</f>
        <v>0</v>
      </c>
      <c r="D41" s="807">
        <f>+[3]BS17A!D701+[3]BS17A!D704+[3]BS17A!D707+[3]BS17A!D710+[3]BS17A!D717</f>
        <v>0</v>
      </c>
      <c r="E41" s="762">
        <f>+[3]BS17A!N701+[3]BS17A!N704+[3]BS17A!N707+[3]BS17A!N710+[3]BS17A!N717</f>
        <v>0</v>
      </c>
      <c r="F41" s="764">
        <f>+[3]BS17A!O701+[3]BS17A!O704+[3]BS17A!O707+[3]BS17A!O710+[3]BS17A!O717</f>
        <v>0</v>
      </c>
      <c r="G41" s="807">
        <f>+[3]BS17A!P701+[3]BS17A!P704+[3]BS17A!P707+[3]BS17A!P710+[3]BS17A!P717</f>
        <v>0</v>
      </c>
      <c r="H41" s="808">
        <f>+[3]BS17A!Q701+[3]BS17A!R701+[3]BS17A!Q704+[3]BS17A!R704+[3]BS17A!Q707+[3]BS17A!R707+[3]BS17A!Q710+[3]BS17A!R710+[3]BS17A!Q717+[3]BS17A!R717</f>
        <v>0</v>
      </c>
      <c r="I41" s="808">
        <f>+[3]BS17D!C701+[3]BS17D!C704+[3]BS17D!C707+[3]BS17D!C710+[3]BS17D!C717+[3]BS17D!C719</f>
        <v>0</v>
      </c>
      <c r="J41" s="808">
        <f>+[3]BS17A!T701+[3]BS17A!T704+[3]BS17A!T707+[3]BS17A!T710+[3]BS17A!T717</f>
        <v>0</v>
      </c>
      <c r="K41" s="705" t="str">
        <f>IF((D41)&gt;C41,"ERROR EN PREVISION",IF((E41+F41+G41)&lt;&gt;C41,"ERROR EN PROCEDENCIA",""))</f>
        <v/>
      </c>
      <c r="N41" s="527"/>
      <c r="X41" s="645">
        <f t="shared" si="8"/>
        <v>0</v>
      </c>
      <c r="Y41" s="525">
        <f t="shared" si="6"/>
        <v>0</v>
      </c>
    </row>
    <row r="42" spans="1:25" ht="15" customHeight="1" x14ac:dyDescent="0.15">
      <c r="A42" s="554" t="s">
        <v>62</v>
      </c>
      <c r="B42" s="555"/>
      <c r="C42" s="809"/>
      <c r="D42" s="810"/>
      <c r="E42" s="811"/>
      <c r="F42" s="812"/>
      <c r="G42" s="810"/>
      <c r="H42" s="813"/>
      <c r="I42" s="813"/>
      <c r="J42" s="813"/>
      <c r="K42" s="710"/>
      <c r="N42" s="527"/>
      <c r="X42" s="645">
        <f t="shared" si="8"/>
        <v>0</v>
      </c>
      <c r="Y42" s="525">
        <f t="shared" si="6"/>
        <v>0</v>
      </c>
    </row>
    <row r="43" spans="1:25" ht="15" customHeight="1" x14ac:dyDescent="0.15">
      <c r="A43" s="1117" t="s">
        <v>63</v>
      </c>
      <c r="B43" s="1118"/>
      <c r="C43" s="743">
        <f>+[3]BS17A!C720</f>
        <v>0</v>
      </c>
      <c r="D43" s="814">
        <f>+[3]BS17A!D720</f>
        <v>0</v>
      </c>
      <c r="E43" s="744">
        <f>+[3]BS17A!N720</f>
        <v>0</v>
      </c>
      <c r="F43" s="746">
        <f>+[3]BS17A!O720</f>
        <v>0</v>
      </c>
      <c r="G43" s="814">
        <f>+[3]BS17A!P720</f>
        <v>0</v>
      </c>
      <c r="H43" s="815">
        <f>+[3]BS17A!Q720+[3]BS17A!R720</f>
        <v>0</v>
      </c>
      <c r="I43" s="815">
        <f>+[3]BS17D!C722</f>
        <v>0</v>
      </c>
      <c r="J43" s="815">
        <f>+[3]BS17A!T720</f>
        <v>0</v>
      </c>
      <c r="K43" s="705" t="str">
        <f>IF((D43)&gt;C43,"ERROR EN PREVISION",IF((E43+F43+G43)&lt;&gt;C43,"ERROR EN PROCEDENCIA",""))</f>
        <v/>
      </c>
      <c r="N43" s="527"/>
      <c r="X43" s="645">
        <f t="shared" si="8"/>
        <v>0</v>
      </c>
      <c r="Y43" s="525">
        <f t="shared" si="6"/>
        <v>0</v>
      </c>
    </row>
    <row r="44" spans="1:25" ht="15" customHeight="1" x14ac:dyDescent="0.15">
      <c r="A44" s="720" t="s">
        <v>64</v>
      </c>
      <c r="B44" s="721"/>
      <c r="C44" s="816">
        <f>SUM(C45:C48)</f>
        <v>0</v>
      </c>
      <c r="D44" s="817">
        <f t="shared" ref="D44:J44" si="9">SUM(D45:D48)</f>
        <v>0</v>
      </c>
      <c r="E44" s="818">
        <f t="shared" si="9"/>
        <v>0</v>
      </c>
      <c r="F44" s="819">
        <f t="shared" si="9"/>
        <v>0</v>
      </c>
      <c r="G44" s="817">
        <f t="shared" si="9"/>
        <v>0</v>
      </c>
      <c r="H44" s="820">
        <f t="shared" si="9"/>
        <v>0</v>
      </c>
      <c r="I44" s="820">
        <f t="shared" si="9"/>
        <v>0</v>
      </c>
      <c r="J44" s="820">
        <f t="shared" si="9"/>
        <v>0</v>
      </c>
      <c r="K44" s="710"/>
      <c r="N44" s="527"/>
      <c r="X44" s="645">
        <f t="shared" si="8"/>
        <v>0</v>
      </c>
      <c r="Y44" s="525">
        <f t="shared" si="6"/>
        <v>0</v>
      </c>
    </row>
    <row r="45" spans="1:25" ht="15" customHeight="1" x14ac:dyDescent="0.15">
      <c r="A45" s="1112" t="s">
        <v>65</v>
      </c>
      <c r="B45" s="1116"/>
      <c r="C45" s="767">
        <f>+[3]BS17A!C727</f>
        <v>0</v>
      </c>
      <c r="D45" s="805">
        <f>+[3]BS17A!D727</f>
        <v>0</v>
      </c>
      <c r="E45" s="768">
        <f>+[3]BS17A!N727</f>
        <v>0</v>
      </c>
      <c r="F45" s="770">
        <f>+[3]BS17A!O727</f>
        <v>0</v>
      </c>
      <c r="G45" s="805">
        <f>+[3]BS17A!P727</f>
        <v>0</v>
      </c>
      <c r="H45" s="806">
        <f>+[3]BS17A!Q727+[3]BS17A!R727</f>
        <v>0</v>
      </c>
      <c r="I45" s="806">
        <f>+[3]BS17D!C729</f>
        <v>0</v>
      </c>
      <c r="J45" s="806">
        <f>+[3]BS17A!T727</f>
        <v>0</v>
      </c>
      <c r="K45" s="705" t="str">
        <f>IF((D45)&gt;C45,"ERROR EN PREVISION",IF((E45+F45+G45)&lt;&gt;C45,"ERROR EN PROCEDENCIA",""))</f>
        <v/>
      </c>
      <c r="N45" s="527"/>
      <c r="X45" s="645">
        <f t="shared" si="8"/>
        <v>0</v>
      </c>
      <c r="Y45" s="525">
        <f t="shared" si="6"/>
        <v>0</v>
      </c>
    </row>
    <row r="46" spans="1:25" ht="15" customHeight="1" x14ac:dyDescent="0.15">
      <c r="A46" s="1127" t="s">
        <v>66</v>
      </c>
      <c r="B46" s="1128"/>
      <c r="C46" s="755">
        <f>+[3]BS17A!C730</f>
        <v>0</v>
      </c>
      <c r="D46" s="821">
        <f>+[3]BS17A!D730</f>
        <v>0</v>
      </c>
      <c r="E46" s="756">
        <f>+[3]BS17A!N730</f>
        <v>0</v>
      </c>
      <c r="F46" s="758">
        <f>+[3]BS17A!O730</f>
        <v>0</v>
      </c>
      <c r="G46" s="821">
        <f>+[3]BS17A!P730</f>
        <v>0</v>
      </c>
      <c r="H46" s="822">
        <f>+[3]BS17A!Q730+[3]BS17A!R730</f>
        <v>0</v>
      </c>
      <c r="I46" s="822">
        <f>+[3]BS17D!C732</f>
        <v>0</v>
      </c>
      <c r="J46" s="822">
        <f>+[3]BS17A!T730</f>
        <v>0</v>
      </c>
      <c r="K46" s="705" t="str">
        <f>IF((D46)&gt;C46,"ERROR EN PREVISION",IF((E46+F46+G46)&lt;&gt;C46,"ERROR EN PROCEDENCIA",""))</f>
        <v/>
      </c>
      <c r="N46" s="527"/>
      <c r="X46" s="645">
        <f t="shared" si="8"/>
        <v>0</v>
      </c>
      <c r="Y46" s="525">
        <f t="shared" si="6"/>
        <v>0</v>
      </c>
    </row>
    <row r="47" spans="1:25" ht="15" customHeight="1" x14ac:dyDescent="0.15">
      <c r="A47" s="1127" t="s">
        <v>67</v>
      </c>
      <c r="B47" s="1128"/>
      <c r="C47" s="755">
        <f>+[3]BS17A!C747</f>
        <v>0</v>
      </c>
      <c r="D47" s="821">
        <f>+[3]BS17A!D747</f>
        <v>0</v>
      </c>
      <c r="E47" s="756">
        <f>+[3]BS17A!N747</f>
        <v>0</v>
      </c>
      <c r="F47" s="758">
        <f>+[3]BS17A!O747</f>
        <v>0</v>
      </c>
      <c r="G47" s="821">
        <f>+[3]BS17A!P747</f>
        <v>0</v>
      </c>
      <c r="H47" s="822">
        <f>+[3]BS17A!Q747+[3]BS17A!R747</f>
        <v>0</v>
      </c>
      <c r="I47" s="822">
        <f>+[3]BS17D!C749</f>
        <v>0</v>
      </c>
      <c r="J47" s="822">
        <f>+[3]BS17A!T747</f>
        <v>0</v>
      </c>
      <c r="K47" s="705" t="str">
        <f>IF((D47)&gt;C47,"ERROR EN PREVISION",IF((E47+F47+G47)&lt;&gt;C47,"ERROR EN PROCEDENCIA",""))</f>
        <v/>
      </c>
      <c r="N47" s="527"/>
      <c r="X47" s="645">
        <f t="shared" si="8"/>
        <v>0</v>
      </c>
      <c r="Y47" s="525">
        <f t="shared" si="6"/>
        <v>0</v>
      </c>
    </row>
    <row r="48" spans="1:25" ht="15" customHeight="1" x14ac:dyDescent="0.15">
      <c r="A48" s="1127" t="s">
        <v>68</v>
      </c>
      <c r="B48" s="1128"/>
      <c r="C48" s="794">
        <f>+[3]BS17A!C764</f>
        <v>0</v>
      </c>
      <c r="D48" s="823">
        <f>+[3]BS17A!D764</f>
        <v>0</v>
      </c>
      <c r="E48" s="795">
        <f>+[3]BS17A!N764</f>
        <v>0</v>
      </c>
      <c r="F48" s="797">
        <f>+[3]BS17A!O764</f>
        <v>0</v>
      </c>
      <c r="G48" s="823">
        <f>+[3]BS17A!P764</f>
        <v>0</v>
      </c>
      <c r="H48" s="824">
        <f>+[3]BS17A!Q764+[3]BS17A!R764</f>
        <v>0</v>
      </c>
      <c r="I48" s="824">
        <f>+[3]BS17D!C766</f>
        <v>0</v>
      </c>
      <c r="J48" s="824">
        <f>+[3]BS17A!T764</f>
        <v>0</v>
      </c>
      <c r="K48" s="705" t="str">
        <f>IF((D48)&gt;C48,"ERROR EN PREVISION",IF((E48+F48+G48)&lt;&gt;C48,"ERROR EN PROCEDENCIA",""))</f>
        <v/>
      </c>
      <c r="N48" s="527"/>
      <c r="X48" s="645">
        <f t="shared" si="8"/>
        <v>0</v>
      </c>
      <c r="Y48" s="525">
        <f t="shared" si="6"/>
        <v>0</v>
      </c>
    </row>
    <row r="49" spans="1:26" ht="15" customHeight="1" x14ac:dyDescent="0.15">
      <c r="A49" s="1136" t="s">
        <v>69</v>
      </c>
      <c r="B49" s="1137"/>
      <c r="C49" s="825">
        <f>+C39+C43+C44</f>
        <v>0</v>
      </c>
      <c r="D49" s="826">
        <f t="shared" ref="D49:J49" si="10">+D39+D43+D44</f>
        <v>0</v>
      </c>
      <c r="E49" s="827">
        <f t="shared" si="10"/>
        <v>0</v>
      </c>
      <c r="F49" s="828">
        <f t="shared" si="10"/>
        <v>0</v>
      </c>
      <c r="G49" s="826">
        <f t="shared" si="10"/>
        <v>0</v>
      </c>
      <c r="H49" s="829">
        <f t="shared" si="10"/>
        <v>0</v>
      </c>
      <c r="I49" s="829">
        <f>+I39+I43+I44</f>
        <v>0</v>
      </c>
      <c r="J49" s="829">
        <f t="shared" si="10"/>
        <v>0</v>
      </c>
      <c r="K49" s="705" t="str">
        <f>IF((D49)&gt;C49,"ERROR EN PREVISION",IF((E49+F49+G49)&lt;&gt;C49,"ERROR EN PROCEDENCIA",""))</f>
        <v/>
      </c>
      <c r="N49" s="527"/>
      <c r="X49" s="645">
        <f t="shared" si="8"/>
        <v>0</v>
      </c>
      <c r="Y49" s="525">
        <f>IF((E49+F49+G49)&lt;&gt;C49,1,0)</f>
        <v>0</v>
      </c>
    </row>
    <row r="50" spans="1:26" ht="30" customHeight="1" x14ac:dyDescent="0.2">
      <c r="A50" s="556" t="s">
        <v>70</v>
      </c>
      <c r="K50" s="707"/>
    </row>
    <row r="51" spans="1:26" ht="24.75" customHeight="1" x14ac:dyDescent="0.1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707"/>
    </row>
    <row r="52" spans="1:26" ht="33" customHeight="1" x14ac:dyDescent="0.15">
      <c r="A52" s="1042"/>
      <c r="B52" s="1043"/>
      <c r="C52" s="732" t="s">
        <v>14</v>
      </c>
      <c r="D52" s="736" t="s">
        <v>15</v>
      </c>
      <c r="E52" s="735" t="s">
        <v>16</v>
      </c>
      <c r="F52" s="544" t="s">
        <v>17</v>
      </c>
      <c r="G52" s="732" t="s">
        <v>18</v>
      </c>
      <c r="H52" s="1077"/>
      <c r="I52" s="1082"/>
      <c r="J52" s="1077"/>
      <c r="K52" s="707"/>
    </row>
    <row r="53" spans="1:26" ht="15" customHeight="1" x14ac:dyDescent="0.15">
      <c r="A53" s="1042" t="s">
        <v>71</v>
      </c>
      <c r="B53" s="1043"/>
      <c r="C53" s="830">
        <f>+[3]BS17A!C1849</f>
        <v>47</v>
      </c>
      <c r="D53" s="831">
        <f>+[3]BS17A!D1849</f>
        <v>46</v>
      </c>
      <c r="E53" s="832">
        <f>+[3]BS17A!N1849</f>
        <v>15</v>
      </c>
      <c r="F53" s="781">
        <f>+[3]BS17A!O1849</f>
        <v>0</v>
      </c>
      <c r="G53" s="831">
        <f>+[3]BS17A!P1849</f>
        <v>32</v>
      </c>
      <c r="H53" s="833">
        <f>+[3]BS17A!Q1849+[3]BS17A!R1849</f>
        <v>0</v>
      </c>
      <c r="I53" s="834">
        <f>+[3]BS17D!C1851</f>
        <v>0</v>
      </c>
      <c r="J53" s="833">
        <f>+[3]BS17A!T1849</f>
        <v>0</v>
      </c>
      <c r="K53" s="705" t="str">
        <f>IF((D53)&gt;C53,"ERROR EN PREVISION",IF((E53+F53+G53)&lt;&gt;C53,"ERROR EN PROCEDENCIA",""))</f>
        <v/>
      </c>
      <c r="X53" s="645">
        <f>IF(D53&gt;C53,1,0)</f>
        <v>0</v>
      </c>
      <c r="Y53" s="525">
        <f>IF((E53+F53+G53)&lt;&gt;C53,1,0)</f>
        <v>0</v>
      </c>
    </row>
    <row r="54" spans="1:26" ht="33" customHeight="1" x14ac:dyDescent="0.2">
      <c r="A54" s="516" t="s">
        <v>72</v>
      </c>
      <c r="K54" s="707"/>
    </row>
    <row r="55" spans="1:26" ht="27.75" customHeight="1" x14ac:dyDescent="0.1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707"/>
    </row>
    <row r="56" spans="1:26" ht="30.75" customHeight="1" x14ac:dyDescent="0.15">
      <c r="A56" s="1042"/>
      <c r="B56" s="1043"/>
      <c r="C56" s="732" t="s">
        <v>14</v>
      </c>
      <c r="D56" s="736" t="s">
        <v>15</v>
      </c>
      <c r="E56" s="704" t="s">
        <v>16</v>
      </c>
      <c r="F56" s="518" t="s">
        <v>17</v>
      </c>
      <c r="G56" s="734" t="s">
        <v>18</v>
      </c>
      <c r="H56" s="1081"/>
      <c r="I56" s="1082"/>
      <c r="J56" s="1077"/>
      <c r="K56" s="707"/>
    </row>
    <row r="57" spans="1:26" ht="15" customHeight="1" x14ac:dyDescent="0.15">
      <c r="A57" s="557" t="s">
        <v>74</v>
      </c>
      <c r="B57" s="558"/>
      <c r="C57" s="749">
        <f>+[3]BS17A!C1481+[3]BS17A!C1482</f>
        <v>0</v>
      </c>
      <c r="D57" s="750">
        <f>+[3]BS17A!D1481+[3]BS17A!D1482</f>
        <v>0</v>
      </c>
      <c r="E57" s="835"/>
      <c r="F57" s="812"/>
      <c r="G57" s="836"/>
      <c r="H57" s="837">
        <f>+[3]BS17A!Q1481+[3]BS17A!Q1482+[3]BS17A!R1481+[3]BS17A!R1482</f>
        <v>0</v>
      </c>
      <c r="I57" s="838">
        <f>+[3]BS17D!C1483+[3]BS17D!C1484</f>
        <v>0</v>
      </c>
      <c r="J57" s="839">
        <f>+[3]BS17A!T1481+[3]BS17A!T1482</f>
        <v>0</v>
      </c>
      <c r="K57" s="705" t="str">
        <f>IF((D57)&gt;C57,"ERROR EN PREVISION","")</f>
        <v/>
      </c>
      <c r="X57" s="645">
        <f>IF(D57&gt;C57,1,0)</f>
        <v>0</v>
      </c>
      <c r="Y57" s="525"/>
    </row>
    <row r="58" spans="1:26" ht="15" customHeight="1" x14ac:dyDescent="0.15">
      <c r="A58" s="559" t="s">
        <v>75</v>
      </c>
      <c r="B58" s="560"/>
      <c r="C58" s="755">
        <f>+[3]BS17A!C1483+[3]BS17A!C1484</f>
        <v>0</v>
      </c>
      <c r="D58" s="756">
        <f>+[3]BS17A!D1483+[3]BS17A!D1484</f>
        <v>0</v>
      </c>
      <c r="E58" s="840"/>
      <c r="F58" s="841"/>
      <c r="G58" s="842"/>
      <c r="H58" s="843">
        <f>+[3]BS17A!Q1483+[3]BS17A!Q1484+[3]BS17A!R1483+[3]BS17A!R1484</f>
        <v>0</v>
      </c>
      <c r="I58" s="844">
        <f>+[3]BS17D!C1485+[3]BS17D!C1486</f>
        <v>0</v>
      </c>
      <c r="J58" s="844">
        <f>+[3]BS17A!T1483+[3]BS17A!T1484</f>
        <v>0</v>
      </c>
      <c r="K58" s="705" t="str">
        <f>IF((D58)&gt;C58,"ERROR EN PREVISION","")</f>
        <v/>
      </c>
      <c r="X58" s="645">
        <f>IF(D58&gt;C58,1,0)</f>
        <v>0</v>
      </c>
      <c r="Y58" s="525"/>
    </row>
    <row r="59" spans="1:26" ht="15" customHeight="1" x14ac:dyDescent="0.15">
      <c r="A59" s="718" t="s">
        <v>76</v>
      </c>
      <c r="B59" s="719"/>
      <c r="C59" s="749">
        <f>+[3]BS17A!C1485</f>
        <v>0</v>
      </c>
      <c r="D59" s="750">
        <f>+[3]BS17A!D1485</f>
        <v>0</v>
      </c>
      <c r="E59" s="840"/>
      <c r="F59" s="841"/>
      <c r="G59" s="842"/>
      <c r="H59" s="845">
        <f>+[3]BS17A!Q1485+[3]BS17A!R1485</f>
        <v>0</v>
      </c>
      <c r="I59" s="846">
        <f>+[3]BS17D!C1487</f>
        <v>0</v>
      </c>
      <c r="J59" s="846">
        <f>+[3]BS17A!T1485</f>
        <v>0</v>
      </c>
      <c r="K59" s="705"/>
      <c r="X59" s="645"/>
      <c r="Y59" s="525"/>
    </row>
    <row r="60" spans="1:26" ht="15" customHeight="1" x14ac:dyDescent="0.15">
      <c r="A60" s="561" t="s">
        <v>77</v>
      </c>
      <c r="B60" s="562"/>
      <c r="C60" s="755">
        <f>+[3]BS17A!C1488</f>
        <v>0</v>
      </c>
      <c r="D60" s="821">
        <f>+[3]BS17A!D1488</f>
        <v>0</v>
      </c>
      <c r="E60" s="847"/>
      <c r="F60" s="848"/>
      <c r="G60" s="849"/>
      <c r="H60" s="845">
        <f>+[3]BS17A!Q1488+[3]BS17A!R1488</f>
        <v>0</v>
      </c>
      <c r="I60" s="846">
        <f>+[3]BS17D!C1490</f>
        <v>0</v>
      </c>
      <c r="J60" s="846">
        <f>+[3]BS17A!T1488</f>
        <v>0</v>
      </c>
      <c r="K60" s="705" t="str">
        <f>IF((D60)&gt;C60,"ERROR EN PREVISION","")</f>
        <v/>
      </c>
      <c r="X60" s="645">
        <f>IF(D60&gt;C60,1,0)</f>
        <v>0</v>
      </c>
      <c r="Y60" s="525"/>
    </row>
    <row r="61" spans="1:26" ht="15" customHeight="1" x14ac:dyDescent="0.15">
      <c r="A61" s="563" t="s">
        <v>78</v>
      </c>
      <c r="B61" s="564"/>
      <c r="C61" s="755">
        <f>+[3]BS17A!C1486</f>
        <v>0</v>
      </c>
      <c r="D61" s="756">
        <f>+[3]BS17A!D1486</f>
        <v>0</v>
      </c>
      <c r="E61" s="840"/>
      <c r="F61" s="841"/>
      <c r="G61" s="842"/>
      <c r="H61" s="843">
        <f>+[3]BS17A!Q1486+[3]BS17A!R1486</f>
        <v>0</v>
      </c>
      <c r="I61" s="844">
        <f>+[3]BS17D!C1488</f>
        <v>0</v>
      </c>
      <c r="J61" s="844">
        <f>+[3]BS17A!T1486</f>
        <v>0</v>
      </c>
      <c r="K61" s="705" t="str">
        <f>IF((D61)&gt;C61,"ERROR EN PREVISION","")</f>
        <v/>
      </c>
      <c r="X61" s="645">
        <f>IF(D61&gt;C61,1,0)</f>
        <v>0</v>
      </c>
      <c r="Y61" s="525"/>
    </row>
    <row r="62" spans="1:26" ht="15" customHeight="1" x14ac:dyDescent="0.2">
      <c r="A62" s="565" t="s">
        <v>79</v>
      </c>
      <c r="B62" s="566"/>
      <c r="C62" s="761">
        <f>+[3]BS17A!C1487</f>
        <v>0</v>
      </c>
      <c r="D62" s="762">
        <f>+[3]BS17A!D1487</f>
        <v>0</v>
      </c>
      <c r="E62" s="850"/>
      <c r="F62" s="851"/>
      <c r="G62" s="852"/>
      <c r="H62" s="853">
        <f>+[3]BS17A!Q1487+[3]BS17A!R1487</f>
        <v>0</v>
      </c>
      <c r="I62" s="854">
        <f>+[3]BS17D!C1489</f>
        <v>0</v>
      </c>
      <c r="J62" s="854">
        <f>+[3]BS17A!T1487</f>
        <v>0</v>
      </c>
      <c r="K62" s="705" t="str">
        <f>IF((D62)&gt;C62,"ERROR EN PREVISION","")</f>
        <v/>
      </c>
      <c r="L62" s="855"/>
      <c r="M62" s="855"/>
      <c r="X62" s="645">
        <f>IF(D62&gt;C62,1,0)</f>
        <v>0</v>
      </c>
      <c r="Y62" s="525"/>
    </row>
    <row r="63" spans="1:26" ht="34.5" customHeight="1" x14ac:dyDescent="0.2">
      <c r="A63" s="567" t="s">
        <v>80</v>
      </c>
      <c r="B63" s="715"/>
      <c r="C63" s="750"/>
      <c r="D63" s="750"/>
      <c r="E63" s="856"/>
      <c r="F63" s="856"/>
      <c r="G63" s="856"/>
      <c r="H63" s="857"/>
      <c r="I63" s="857"/>
      <c r="J63" s="857"/>
      <c r="K63" s="705"/>
      <c r="L63" s="855"/>
      <c r="M63" s="855"/>
      <c r="X63" s="716"/>
      <c r="Z63" s="514"/>
    </row>
    <row r="64" spans="1:26" ht="34.5" customHeight="1" x14ac:dyDescent="0.2">
      <c r="A64" s="567" t="s">
        <v>81</v>
      </c>
      <c r="B64" s="526"/>
      <c r="C64" s="526"/>
      <c r="F64" s="568"/>
    </row>
    <row r="65" spans="1:27" ht="12.75" customHeight="1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/>
      <c r="Z65" s="514"/>
      <c r="AA65" s="648"/>
    </row>
    <row r="66" spans="1:27" ht="13.5" customHeight="1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/>
      <c r="Z66" s="514"/>
      <c r="AA66" s="648"/>
    </row>
    <row r="67" spans="1:27" ht="28.5" customHeight="1" x14ac:dyDescent="0.25">
      <c r="A67" s="1134"/>
      <c r="B67" s="1135"/>
      <c r="C67" s="735" t="s">
        <v>14</v>
      </c>
      <c r="D67" s="569" t="s">
        <v>89</v>
      </c>
      <c r="E67" s="570" t="s">
        <v>14</v>
      </c>
      <c r="F67" s="571" t="s">
        <v>90</v>
      </c>
      <c r="G67" s="571" t="s">
        <v>91</v>
      </c>
      <c r="H67" s="572" t="s">
        <v>92</v>
      </c>
      <c r="I67" s="570" t="s">
        <v>14</v>
      </c>
      <c r="J67" s="571" t="s">
        <v>90</v>
      </c>
      <c r="K67" s="571" t="s">
        <v>91</v>
      </c>
      <c r="L67" s="572" t="s">
        <v>92</v>
      </c>
      <c r="M67" s="1081"/>
      <c r="N67" s="1081"/>
      <c r="O67" s="1043"/>
      <c r="P67" s="1077"/>
      <c r="Q67" s="1077"/>
      <c r="R67"/>
      <c r="Z67" s="514"/>
      <c r="AA67" s="648"/>
    </row>
    <row r="68" spans="1:27" ht="15" customHeight="1" x14ac:dyDescent="0.2">
      <c r="A68" s="573" t="s">
        <v>93</v>
      </c>
      <c r="B68" s="574" t="s">
        <v>94</v>
      </c>
      <c r="C68" s="858">
        <f>+[3]BS17A!C$811</f>
        <v>6</v>
      </c>
      <c r="D68" s="792">
        <f>+[3]BS17A!D$811</f>
        <v>2</v>
      </c>
      <c r="E68" s="790">
        <f>SUM(F68:H68)</f>
        <v>2</v>
      </c>
      <c r="F68" s="791">
        <f>+[3]BS17A!D$811</f>
        <v>2</v>
      </c>
      <c r="G68" s="791">
        <f>+[3]BS17A!F$811</f>
        <v>0</v>
      </c>
      <c r="H68" s="791">
        <f>+[3]BS17A!G$811</f>
        <v>0</v>
      </c>
      <c r="I68" s="859">
        <f>SUM(J68:L68)</f>
        <v>4</v>
      </c>
      <c r="J68" s="860">
        <f>+[3]BS17A!E$811</f>
        <v>4</v>
      </c>
      <c r="K68" s="860">
        <f>+[3]BS17A!H$811</f>
        <v>0</v>
      </c>
      <c r="L68" s="860">
        <f>+[3]BS17A!I$811</f>
        <v>0</v>
      </c>
      <c r="M68" s="788">
        <f>+[3]BS17A!AB$811</f>
        <v>0</v>
      </c>
      <c r="N68" s="788">
        <f>+[3]BS17A!Q$811+[3]BS17A!R$811</f>
        <v>0</v>
      </c>
      <c r="O68" s="788">
        <f>+[3]BS17D!C$813</f>
        <v>0</v>
      </c>
      <c r="P68" s="788">
        <f>+[3]BS17A!S$811</f>
        <v>0</v>
      </c>
      <c r="Q68" s="788">
        <f>+[3]BS17A!T$811</f>
        <v>0</v>
      </c>
      <c r="R68" s="861"/>
      <c r="S68" s="523"/>
      <c r="Y68" s="645">
        <f>IF(D68&gt;C68,1,0)</f>
        <v>0</v>
      </c>
      <c r="Z68" s="514"/>
      <c r="AA68" s="648"/>
    </row>
    <row r="69" spans="1:27" ht="15" customHeight="1" x14ac:dyDescent="0.2">
      <c r="A69" s="575" t="s">
        <v>95</v>
      </c>
      <c r="B69" s="576" t="s">
        <v>96</v>
      </c>
      <c r="C69" s="862">
        <f>+[3]BS17A!C$882</f>
        <v>193</v>
      </c>
      <c r="D69" s="759">
        <f>+[3]BS17A!D$882</f>
        <v>192</v>
      </c>
      <c r="E69" s="757">
        <f t="shared" ref="E69:E84" si="11">SUM(F69:H69)</f>
        <v>192</v>
      </c>
      <c r="F69" s="758">
        <f>+[3]BS17A!D$882</f>
        <v>192</v>
      </c>
      <c r="G69" s="758">
        <f>+[3]BS17A!F$882</f>
        <v>0</v>
      </c>
      <c r="H69" s="758">
        <f>+[3]BS17A!G$882</f>
        <v>0</v>
      </c>
      <c r="I69" s="859">
        <f>SUM(J69:L69)</f>
        <v>1</v>
      </c>
      <c r="J69" s="860">
        <f>+[3]BS17A!E$882</f>
        <v>1</v>
      </c>
      <c r="K69" s="863">
        <f>+[3]BS17A!H$882</f>
        <v>0</v>
      </c>
      <c r="L69" s="863">
        <f>+[3]BS17A!I$882</f>
        <v>0</v>
      </c>
      <c r="M69" s="755">
        <f>+[3]BS17A!AB$882</f>
        <v>69</v>
      </c>
      <c r="N69" s="755">
        <f>+[3]BS17A!Q$882+[3]BS17A!R$882</f>
        <v>0</v>
      </c>
      <c r="O69" s="755">
        <f>+[3]BS17D!C$884</f>
        <v>0</v>
      </c>
      <c r="P69" s="755">
        <f>+[3]BS17A!S$882</f>
        <v>0</v>
      </c>
      <c r="Q69" s="755">
        <f>+[3]BS17A!T$882</f>
        <v>0</v>
      </c>
      <c r="R69" s="861"/>
      <c r="Y69" s="645">
        <f t="shared" ref="Y69:Y85" si="12">IF(D69&gt;C69,1,0)</f>
        <v>0</v>
      </c>
      <c r="Z69" s="514"/>
      <c r="AA69" s="648"/>
    </row>
    <row r="70" spans="1:27" ht="15" customHeight="1" x14ac:dyDescent="0.2">
      <c r="A70" s="575" t="s">
        <v>25</v>
      </c>
      <c r="B70" s="576" t="s">
        <v>97</v>
      </c>
      <c r="C70" s="862">
        <f>+[3]BS17A!C$961</f>
        <v>36</v>
      </c>
      <c r="D70" s="759">
        <f>+[3]BS17A!D$961</f>
        <v>29</v>
      </c>
      <c r="E70" s="757">
        <f t="shared" si="11"/>
        <v>29</v>
      </c>
      <c r="F70" s="758">
        <f>+[3]BS17A!D$961</f>
        <v>29</v>
      </c>
      <c r="G70" s="758">
        <f>+[3]BS17A!F$961</f>
        <v>0</v>
      </c>
      <c r="H70" s="758">
        <f>+[3]BS17A!G$961</f>
        <v>0</v>
      </c>
      <c r="I70" s="859">
        <f>SUM(J70:L70)</f>
        <v>8</v>
      </c>
      <c r="J70" s="860">
        <f>+[3]BS17A!E$961</f>
        <v>7</v>
      </c>
      <c r="K70" s="863">
        <f>+[3]BS17A!H$961</f>
        <v>1</v>
      </c>
      <c r="L70" s="863">
        <f>+[3]BS17A!I$961</f>
        <v>0</v>
      </c>
      <c r="M70" s="755">
        <f>+[3]BS17A!AB$961</f>
        <v>18</v>
      </c>
      <c r="N70" s="755">
        <f>+[3]BS17A!Q$961+[3]BS17A!R$961</f>
        <v>0</v>
      </c>
      <c r="O70" s="755">
        <f>+[3]BS17D!C$963</f>
        <v>0</v>
      </c>
      <c r="P70" s="755">
        <f>+[3]BS17A!S$961</f>
        <v>0</v>
      </c>
      <c r="Q70" s="755">
        <f>+[3]BS17A!T$961</f>
        <v>0</v>
      </c>
      <c r="R70" s="861"/>
      <c r="Y70" s="645">
        <f t="shared" si="12"/>
        <v>0</v>
      </c>
      <c r="Z70" s="514"/>
      <c r="AA70" s="648"/>
    </row>
    <row r="71" spans="1:27" ht="15" customHeight="1" x14ac:dyDescent="0.2">
      <c r="A71" s="575" t="s">
        <v>27</v>
      </c>
      <c r="B71" s="576" t="s">
        <v>98</v>
      </c>
      <c r="C71" s="862">
        <f>+[3]BS17A!C$1037</f>
        <v>7</v>
      </c>
      <c r="D71" s="759">
        <f>+[3]BS17A!D$1037</f>
        <v>4</v>
      </c>
      <c r="E71" s="757">
        <f t="shared" si="11"/>
        <v>4</v>
      </c>
      <c r="F71" s="758">
        <f>+[3]BS17A!D$1037</f>
        <v>4</v>
      </c>
      <c r="G71" s="758">
        <f>+[3]BS17A!F$1037</f>
        <v>0</v>
      </c>
      <c r="H71" s="758">
        <f>+[3]BS17A!G$1037</f>
        <v>0</v>
      </c>
      <c r="I71" s="864">
        <f t="shared" ref="I71:I84" si="13">SUM(J71:L71)</f>
        <v>3</v>
      </c>
      <c r="J71" s="863">
        <f>+[3]BS17A!E$1037</f>
        <v>3</v>
      </c>
      <c r="K71" s="863">
        <f>+[3]BS17A!H$1037</f>
        <v>0</v>
      </c>
      <c r="L71" s="863">
        <f>+[3]BS17A!I$1037</f>
        <v>0</v>
      </c>
      <c r="M71" s="755">
        <f>+[3]BS17A!AB$1037</f>
        <v>3</v>
      </c>
      <c r="N71" s="755">
        <f>+[3]BS17A!Q$1037+[3]BS17A!R$1037</f>
        <v>0</v>
      </c>
      <c r="O71" s="755">
        <f>+[3]BS17D!C$1039</f>
        <v>0</v>
      </c>
      <c r="P71" s="755">
        <f>+[3]BS17A!S$1037</f>
        <v>0</v>
      </c>
      <c r="Q71" s="755">
        <f>+[3]BS17A!T$1037</f>
        <v>0</v>
      </c>
      <c r="R71" s="861"/>
      <c r="Y71" s="645">
        <f t="shared" si="12"/>
        <v>0</v>
      </c>
      <c r="Z71" s="514"/>
      <c r="AA71" s="648"/>
    </row>
    <row r="72" spans="1:27" ht="15" customHeight="1" x14ac:dyDescent="0.2">
      <c r="A72" s="575" t="s">
        <v>29</v>
      </c>
      <c r="B72" s="576" t="s">
        <v>99</v>
      </c>
      <c r="C72" s="862">
        <f>+[3]BS17A!C$1098</f>
        <v>107</v>
      </c>
      <c r="D72" s="759">
        <f>+[3]BS17A!D$1098</f>
        <v>104</v>
      </c>
      <c r="E72" s="757">
        <f t="shared" si="11"/>
        <v>104</v>
      </c>
      <c r="F72" s="758">
        <f>+[3]BS17A!D$1098</f>
        <v>104</v>
      </c>
      <c r="G72" s="758">
        <f>+[3]BS17A!F$1098</f>
        <v>0</v>
      </c>
      <c r="H72" s="758">
        <f>+[3]BS17A!G$1098</f>
        <v>0</v>
      </c>
      <c r="I72" s="864">
        <f t="shared" si="13"/>
        <v>3</v>
      </c>
      <c r="J72" s="863">
        <f>+[3]BS17A!E$1098</f>
        <v>3</v>
      </c>
      <c r="K72" s="863">
        <f>+[3]BS17A!H$1098</f>
        <v>0</v>
      </c>
      <c r="L72" s="863">
        <f>+[3]BS17A!I$1098</f>
        <v>0</v>
      </c>
      <c r="M72" s="755">
        <f>+[3]BS17A!AB$1098</f>
        <v>102</v>
      </c>
      <c r="N72" s="755">
        <f>+[3]BS17A!Q$1098+[3]BS17A!R$1098</f>
        <v>0</v>
      </c>
      <c r="O72" s="755">
        <f>+[3]BS17D!C$1100</f>
        <v>0</v>
      </c>
      <c r="P72" s="755">
        <f>+[3]BS17A!S$1098</f>
        <v>0</v>
      </c>
      <c r="Q72" s="755">
        <f>+[3]BS17A!T$1098</f>
        <v>0</v>
      </c>
      <c r="R72" s="861"/>
      <c r="Y72" s="645">
        <f t="shared" si="12"/>
        <v>0</v>
      </c>
      <c r="Z72" s="514"/>
      <c r="AA72" s="648"/>
    </row>
    <row r="73" spans="1:27" ht="15" customHeight="1" x14ac:dyDescent="0.2">
      <c r="A73" s="575" t="s">
        <v>100</v>
      </c>
      <c r="B73" s="576" t="s">
        <v>101</v>
      </c>
      <c r="C73" s="862">
        <f>+[3]BS17A!C$1166</f>
        <v>135</v>
      </c>
      <c r="D73" s="759">
        <f>+[3]BS17A!D$1166</f>
        <v>126</v>
      </c>
      <c r="E73" s="757">
        <f t="shared" si="11"/>
        <v>127</v>
      </c>
      <c r="F73" s="758">
        <f>+[3]BS17A!D$1166</f>
        <v>126</v>
      </c>
      <c r="G73" s="758">
        <f>+[3]BS17A!F$1166</f>
        <v>1</v>
      </c>
      <c r="H73" s="758">
        <f>+[3]BS17A!G$1166</f>
        <v>0</v>
      </c>
      <c r="I73" s="864">
        <f t="shared" si="13"/>
        <v>9</v>
      </c>
      <c r="J73" s="863">
        <f>+[3]BS17A!E$1166</f>
        <v>9</v>
      </c>
      <c r="K73" s="863">
        <f>+[3]BS17A!H$1166</f>
        <v>0</v>
      </c>
      <c r="L73" s="863">
        <f>+[3]BS17A!I$1166</f>
        <v>0</v>
      </c>
      <c r="M73" s="755">
        <f>+[3]BS17A!AB$1166</f>
        <v>135</v>
      </c>
      <c r="N73" s="755">
        <f>+[3]BS17A!Q$1166+[3]BS17A!R$1166</f>
        <v>0</v>
      </c>
      <c r="O73" s="755">
        <f>+[3]BS17D!C$1168</f>
        <v>0</v>
      </c>
      <c r="P73" s="755">
        <f>+[3]BS17A!S$1166</f>
        <v>0</v>
      </c>
      <c r="Q73" s="755">
        <f>+[3]BS17A!T$1166</f>
        <v>0</v>
      </c>
      <c r="R73" s="861"/>
      <c r="Y73" s="645">
        <f t="shared" si="12"/>
        <v>0</v>
      </c>
      <c r="Z73" s="514"/>
      <c r="AA73" s="648"/>
    </row>
    <row r="74" spans="1:27" ht="15" customHeight="1" x14ac:dyDescent="0.2">
      <c r="A74" s="575" t="s">
        <v>36</v>
      </c>
      <c r="B74" s="576" t="s">
        <v>102</v>
      </c>
      <c r="C74" s="862">
        <f>+[3]BS17A!C$1221</f>
        <v>5</v>
      </c>
      <c r="D74" s="759">
        <f>+[3]BS17A!D$1221</f>
        <v>2</v>
      </c>
      <c r="E74" s="757">
        <f t="shared" si="11"/>
        <v>2</v>
      </c>
      <c r="F74" s="758">
        <f>+[3]BS17A!D$1221</f>
        <v>2</v>
      </c>
      <c r="G74" s="758">
        <f>+[3]BS17A!F$1221</f>
        <v>0</v>
      </c>
      <c r="H74" s="758">
        <f>+[3]BS17A!G$1221</f>
        <v>0</v>
      </c>
      <c r="I74" s="864">
        <f t="shared" si="13"/>
        <v>4</v>
      </c>
      <c r="J74" s="863">
        <f>+[3]BS17A!E$1221</f>
        <v>3</v>
      </c>
      <c r="K74" s="863">
        <f>+[3]BS17A!H$1221</f>
        <v>1</v>
      </c>
      <c r="L74" s="863">
        <f>+[3]BS17A!I$1221</f>
        <v>0</v>
      </c>
      <c r="M74" s="755">
        <f>+[3]BS17A!AB$1221</f>
        <v>1</v>
      </c>
      <c r="N74" s="755">
        <f>+[3]BS17A!Q$1221+[3]BS17A!R$1221</f>
        <v>0</v>
      </c>
      <c r="O74" s="755">
        <f>+[3]BS17D!C$1223</f>
        <v>0</v>
      </c>
      <c r="P74" s="755">
        <f>+[3]BS17A!S$1221</f>
        <v>0</v>
      </c>
      <c r="Q74" s="755">
        <f>+[3]BS17A!T$1221</f>
        <v>0</v>
      </c>
      <c r="R74" s="861"/>
      <c r="Y74" s="645">
        <f t="shared" si="12"/>
        <v>0</v>
      </c>
      <c r="Z74" s="514"/>
      <c r="AA74" s="648"/>
    </row>
    <row r="75" spans="1:27" ht="15" customHeight="1" x14ac:dyDescent="0.2">
      <c r="A75" s="575" t="s">
        <v>103</v>
      </c>
      <c r="B75" s="576" t="s">
        <v>104</v>
      </c>
      <c r="C75" s="862">
        <f>+[3]BS17A!C$1287</f>
        <v>1</v>
      </c>
      <c r="D75" s="759">
        <f>+[3]BS17A!D$1287</f>
        <v>1</v>
      </c>
      <c r="E75" s="757">
        <f t="shared" si="11"/>
        <v>2</v>
      </c>
      <c r="F75" s="758">
        <f>+[3]BS17A!D$1287</f>
        <v>1</v>
      </c>
      <c r="G75" s="758">
        <f>+[3]BS17A!F$1287</f>
        <v>1</v>
      </c>
      <c r="H75" s="758">
        <f>+[3]BS17A!G$1287</f>
        <v>0</v>
      </c>
      <c r="I75" s="864">
        <f t="shared" si="13"/>
        <v>0</v>
      </c>
      <c r="J75" s="863">
        <f>+[3]BS17A!E$1287</f>
        <v>0</v>
      </c>
      <c r="K75" s="863">
        <f>+[3]BS17A!H$1287</f>
        <v>0</v>
      </c>
      <c r="L75" s="863">
        <f>+[3]BS17A!I$1287</f>
        <v>0</v>
      </c>
      <c r="M75" s="755">
        <f>+[3]BS17A!AB$1287</f>
        <v>2</v>
      </c>
      <c r="N75" s="755">
        <f>+[3]BS17A!Q$1287+[3]BS17A!R$1287</f>
        <v>0</v>
      </c>
      <c r="O75" s="755">
        <f>+[3]BS17D!C$1289</f>
        <v>0</v>
      </c>
      <c r="P75" s="755">
        <f>+[3]BS17A!S$1287</f>
        <v>0</v>
      </c>
      <c r="Q75" s="755">
        <f>+[3]BS17A!T$1287</f>
        <v>0</v>
      </c>
      <c r="R75" s="861"/>
      <c r="Y75" s="645">
        <f t="shared" si="12"/>
        <v>0</v>
      </c>
      <c r="Z75" s="514"/>
      <c r="AA75" s="648"/>
    </row>
    <row r="76" spans="1:27" ht="15" customHeight="1" x14ac:dyDescent="0.2">
      <c r="A76" s="575" t="s">
        <v>105</v>
      </c>
      <c r="B76" s="576" t="s">
        <v>106</v>
      </c>
      <c r="C76" s="862">
        <f>+[3]BS17A!C$1357</f>
        <v>181</v>
      </c>
      <c r="D76" s="759">
        <f>+[3]BS17A!D$1357</f>
        <v>156</v>
      </c>
      <c r="E76" s="757">
        <f t="shared" si="11"/>
        <v>181</v>
      </c>
      <c r="F76" s="758">
        <f>+[3]BS17A!D$1357</f>
        <v>156</v>
      </c>
      <c r="G76" s="758">
        <f>+[3]BS17A!F$1357</f>
        <v>25</v>
      </c>
      <c r="H76" s="758">
        <f>+[3]BS17A!G$1357</f>
        <v>0</v>
      </c>
      <c r="I76" s="864">
        <f t="shared" si="13"/>
        <v>27</v>
      </c>
      <c r="J76" s="863">
        <f>+[3]BS17A!E$1357</f>
        <v>25</v>
      </c>
      <c r="K76" s="863">
        <f>+[3]BS17A!H$1357</f>
        <v>2</v>
      </c>
      <c r="L76" s="863">
        <f>+[3]BS17A!I$1357</f>
        <v>0</v>
      </c>
      <c r="M76" s="755">
        <f>+[3]BS17A!AB$1357</f>
        <v>0</v>
      </c>
      <c r="N76" s="755">
        <f>+[3]BS17A!Q$1357+[3]BS17A!R$1357</f>
        <v>0</v>
      </c>
      <c r="O76" s="755">
        <f>+[3]BS17D!C$1359</f>
        <v>0</v>
      </c>
      <c r="P76" s="755">
        <f>+[3]BS17A!S$1357</f>
        <v>0</v>
      </c>
      <c r="Q76" s="755">
        <f>+[3]BS17A!T$1357</f>
        <v>0</v>
      </c>
      <c r="R76" s="861"/>
      <c r="Y76" s="645">
        <f t="shared" si="12"/>
        <v>0</v>
      </c>
      <c r="Z76" s="514"/>
      <c r="AA76" s="648"/>
    </row>
    <row r="77" spans="1:27" ht="15" customHeight="1" x14ac:dyDescent="0.2">
      <c r="A77" s="575" t="s">
        <v>107</v>
      </c>
      <c r="B77" s="576" t="s">
        <v>108</v>
      </c>
      <c r="C77" s="862">
        <f>+[3]BS17A!C$1441</f>
        <v>12</v>
      </c>
      <c r="D77" s="759">
        <f>+[3]BS17A!D$1441</f>
        <v>11</v>
      </c>
      <c r="E77" s="757">
        <f t="shared" si="11"/>
        <v>11</v>
      </c>
      <c r="F77" s="758">
        <f>+[3]BS17A!D$1441</f>
        <v>11</v>
      </c>
      <c r="G77" s="758">
        <f>+[3]BS17A!F$1441</f>
        <v>0</v>
      </c>
      <c r="H77" s="758">
        <f>+[3]BS17A!G$1441</f>
        <v>0</v>
      </c>
      <c r="I77" s="864">
        <f t="shared" si="13"/>
        <v>1</v>
      </c>
      <c r="J77" s="863">
        <f>+[3]BS17A!E$1441</f>
        <v>1</v>
      </c>
      <c r="K77" s="863">
        <f>+[3]BS17A!H$1441</f>
        <v>0</v>
      </c>
      <c r="L77" s="863">
        <f>+[3]BS17A!I$1441</f>
        <v>0</v>
      </c>
      <c r="M77" s="755">
        <f>+[3]BS17A!AB$1441</f>
        <v>10</v>
      </c>
      <c r="N77" s="755">
        <f>+[3]BS17A!Q$1441+[3]BS17A!R$1441</f>
        <v>0</v>
      </c>
      <c r="O77" s="755">
        <f>+[3]BS17D!C$1443</f>
        <v>0</v>
      </c>
      <c r="P77" s="755">
        <f>+[3]BS17A!S$1441</f>
        <v>0</v>
      </c>
      <c r="Q77" s="755">
        <f>+[3]BS17A!T$1441</f>
        <v>0</v>
      </c>
      <c r="R77" s="861"/>
      <c r="Y77" s="645">
        <f t="shared" si="12"/>
        <v>0</v>
      </c>
      <c r="Z77" s="514"/>
      <c r="AA77" s="648"/>
    </row>
    <row r="78" spans="1:27" ht="15" customHeight="1" x14ac:dyDescent="0.2">
      <c r="A78" s="575" t="s">
        <v>109</v>
      </c>
      <c r="B78" s="576" t="s">
        <v>110</v>
      </c>
      <c r="C78" s="862">
        <f>+[3]BS17A!C$1489</f>
        <v>49</v>
      </c>
      <c r="D78" s="759">
        <f>+[3]BS17A!D$1489</f>
        <v>19</v>
      </c>
      <c r="E78" s="757">
        <f t="shared" si="11"/>
        <v>24</v>
      </c>
      <c r="F78" s="758">
        <f>+[3]BS17A!D$1489</f>
        <v>19</v>
      </c>
      <c r="G78" s="758">
        <f>+[3]BS17A!F$1489</f>
        <v>5</v>
      </c>
      <c r="H78" s="758">
        <f>+[3]BS17A!G$1489</f>
        <v>0</v>
      </c>
      <c r="I78" s="864">
        <f t="shared" si="13"/>
        <v>30</v>
      </c>
      <c r="J78" s="863">
        <f>+[3]BS17A!E$1489</f>
        <v>30</v>
      </c>
      <c r="K78" s="863">
        <f>+[3]BS17A!H$1489</f>
        <v>0</v>
      </c>
      <c r="L78" s="863">
        <f>+[3]BS17A!I$1489</f>
        <v>0</v>
      </c>
      <c r="M78" s="755">
        <f>+[3]BS17A!AB$1489</f>
        <v>0</v>
      </c>
      <c r="N78" s="755">
        <f>+[3]BS17A!Q$1489+[3]BS17A!R$1489</f>
        <v>0</v>
      </c>
      <c r="O78" s="755">
        <f>+[3]BS17D!C$1491</f>
        <v>0</v>
      </c>
      <c r="P78" s="755">
        <f>+[3]BS17A!S$1489</f>
        <v>0</v>
      </c>
      <c r="Q78" s="755">
        <f>+[3]BS17A!T$1489</f>
        <v>0</v>
      </c>
      <c r="R78" s="861"/>
      <c r="Y78" s="645">
        <f t="shared" si="12"/>
        <v>0</v>
      </c>
      <c r="Z78" s="514"/>
      <c r="AA78" s="648"/>
    </row>
    <row r="79" spans="1:27" ht="15" customHeight="1" x14ac:dyDescent="0.2">
      <c r="A79" s="575" t="s">
        <v>111</v>
      </c>
      <c r="B79" s="576" t="s">
        <v>112</v>
      </c>
      <c r="C79" s="862">
        <f>+[3]BS17A!C$1592</f>
        <v>8</v>
      </c>
      <c r="D79" s="759">
        <f>+[3]BS17A!D$1592</f>
        <v>8</v>
      </c>
      <c r="E79" s="757">
        <f t="shared" si="11"/>
        <v>8</v>
      </c>
      <c r="F79" s="758">
        <f>+[3]BS17A!D$1592</f>
        <v>8</v>
      </c>
      <c r="G79" s="758">
        <f>+[3]BS17A!F$1592</f>
        <v>0</v>
      </c>
      <c r="H79" s="758">
        <f>+[3]BS17A!G$1592</f>
        <v>0</v>
      </c>
      <c r="I79" s="864">
        <f t="shared" si="13"/>
        <v>0</v>
      </c>
      <c r="J79" s="863">
        <f>+[3]BS17A!E$1592</f>
        <v>0</v>
      </c>
      <c r="K79" s="863">
        <f>+[3]BS17A!H$1592</f>
        <v>0</v>
      </c>
      <c r="L79" s="863">
        <f>+[3]BS17A!I$1592</f>
        <v>0</v>
      </c>
      <c r="M79" s="755">
        <f>+[3]BS17A!AB$1592</f>
        <v>1</v>
      </c>
      <c r="N79" s="755">
        <f>+[3]BS17A!Q$1592+[3]BS17A!R$1592</f>
        <v>0</v>
      </c>
      <c r="O79" s="755">
        <f>+[3]BS17D!C$1594</f>
        <v>0</v>
      </c>
      <c r="P79" s="755">
        <f>+[3]BS17A!S$1592</f>
        <v>0</v>
      </c>
      <c r="Q79" s="755">
        <f>+[3]BS17A!T$1592</f>
        <v>0</v>
      </c>
      <c r="R79" s="861"/>
      <c r="Y79" s="645">
        <f t="shared" si="12"/>
        <v>0</v>
      </c>
      <c r="Z79" s="514"/>
      <c r="AA79" s="648"/>
    </row>
    <row r="80" spans="1:27" ht="15" customHeight="1" x14ac:dyDescent="0.2">
      <c r="A80" s="575" t="s">
        <v>113</v>
      </c>
      <c r="B80" s="576" t="s">
        <v>114</v>
      </c>
      <c r="C80" s="862">
        <f>+[3]BS17A!C$1597</f>
        <v>50</v>
      </c>
      <c r="D80" s="759">
        <f>+[3]BS17A!D$1597</f>
        <v>31</v>
      </c>
      <c r="E80" s="757">
        <f t="shared" si="11"/>
        <v>32</v>
      </c>
      <c r="F80" s="758">
        <f>+[3]BS17A!D$1597</f>
        <v>31</v>
      </c>
      <c r="G80" s="758">
        <f>+[3]BS17A!F$1597</f>
        <v>1</v>
      </c>
      <c r="H80" s="758">
        <f>+[3]BS17A!G$1597</f>
        <v>0</v>
      </c>
      <c r="I80" s="864">
        <f t="shared" si="13"/>
        <v>21</v>
      </c>
      <c r="J80" s="863">
        <f>+[3]BS17A!E$1597</f>
        <v>19</v>
      </c>
      <c r="K80" s="863">
        <f>+[3]BS17A!H$1597</f>
        <v>2</v>
      </c>
      <c r="L80" s="863">
        <f>+[3]BS17A!I$1597</f>
        <v>0</v>
      </c>
      <c r="M80" s="755">
        <f>+[3]BS17A!AB$1597</f>
        <v>1</v>
      </c>
      <c r="N80" s="755">
        <f>+[3]BS17A!Q$1597+[3]BS17A!R$1597</f>
        <v>0</v>
      </c>
      <c r="O80" s="755">
        <f>+[3]BS17D!C$1599</f>
        <v>0</v>
      </c>
      <c r="P80" s="755">
        <f>+[3]BS17A!S$1597</f>
        <v>0</v>
      </c>
      <c r="Q80" s="755">
        <f>+[3]BS17A!T$1597</f>
        <v>0</v>
      </c>
      <c r="R80" s="861"/>
      <c r="Y80" s="645">
        <f t="shared" si="12"/>
        <v>0</v>
      </c>
      <c r="Z80" s="514"/>
      <c r="AA80" s="648"/>
    </row>
    <row r="81" spans="1:27" ht="15" customHeight="1" x14ac:dyDescent="0.2">
      <c r="A81" s="575" t="s">
        <v>115</v>
      </c>
      <c r="B81" s="576" t="s">
        <v>116</v>
      </c>
      <c r="C81" s="862">
        <f>SUM([3]BS17A!C1632:C1635)</f>
        <v>131</v>
      </c>
      <c r="D81" s="759">
        <f>SUM([3]BS17A!D1632:D1635)</f>
        <v>64</v>
      </c>
      <c r="E81" s="757">
        <f t="shared" si="11"/>
        <v>64</v>
      </c>
      <c r="F81" s="758">
        <f>SUM([3]BS17A!D1632:D1635)</f>
        <v>64</v>
      </c>
      <c r="G81" s="758">
        <f>SUM([3]BS17A!F1632:F1635)</f>
        <v>0</v>
      </c>
      <c r="H81" s="758">
        <f>SUM([3]BS17A!G1632:G1635)</f>
        <v>0</v>
      </c>
      <c r="I81" s="864">
        <f t="shared" si="13"/>
        <v>67</v>
      </c>
      <c r="J81" s="863">
        <f>SUM([3]BS17A!E1632:E1635)</f>
        <v>67</v>
      </c>
      <c r="K81" s="863">
        <f>SUM([3]BS17A!H1632:H1635)</f>
        <v>0</v>
      </c>
      <c r="L81" s="863">
        <f>SUM([3]BS17A!I1632:I1635)</f>
        <v>0</v>
      </c>
      <c r="M81" s="755">
        <f>SUM([3]BS17A!AB1632:AB1635)</f>
        <v>0</v>
      </c>
      <c r="N81" s="755">
        <f>SUM([3]BS17A!Q1632:Q1635)+SUM([3]BS17A!R1632:R1635)</f>
        <v>0</v>
      </c>
      <c r="O81" s="755">
        <f>SUM([3]BS17D!C1634:C1637)</f>
        <v>0</v>
      </c>
      <c r="P81" s="755">
        <f>SUM([3]BS17A!S1632:S1635)</f>
        <v>0</v>
      </c>
      <c r="Q81" s="755">
        <f>SUM([3]BS17A!T1632:T1635)</f>
        <v>0</v>
      </c>
      <c r="R81" s="861"/>
      <c r="Y81" s="645">
        <f t="shared" si="12"/>
        <v>0</v>
      </c>
      <c r="Z81" s="514"/>
      <c r="AA81" s="648"/>
    </row>
    <row r="82" spans="1:27" ht="15" customHeight="1" x14ac:dyDescent="0.2">
      <c r="A82" s="713" t="s">
        <v>117</v>
      </c>
      <c r="B82" s="576" t="s">
        <v>118</v>
      </c>
      <c r="C82" s="862">
        <f>+[3]BS17A!C1639</f>
        <v>56</v>
      </c>
      <c r="D82" s="759">
        <f>+[3]BS17A!D1639</f>
        <v>47</v>
      </c>
      <c r="E82" s="757">
        <f t="shared" si="11"/>
        <v>48</v>
      </c>
      <c r="F82" s="758">
        <f>+[3]BS17A!D1639</f>
        <v>47</v>
      </c>
      <c r="G82" s="758">
        <f>+[3]BS17A!F1639</f>
        <v>1</v>
      </c>
      <c r="H82" s="758">
        <f>+[3]BS17A!G1639</f>
        <v>0</v>
      </c>
      <c r="I82" s="864">
        <f t="shared" si="13"/>
        <v>9</v>
      </c>
      <c r="J82" s="863">
        <f>+[3]BS17A!E1639</f>
        <v>9</v>
      </c>
      <c r="K82" s="863">
        <f>+[3]BS17A!H1639</f>
        <v>0</v>
      </c>
      <c r="L82" s="863">
        <f>+[3]BS17A!I1639</f>
        <v>0</v>
      </c>
      <c r="M82" s="755">
        <f>+[3]BS17A!AB$1639</f>
        <v>5</v>
      </c>
      <c r="N82" s="755">
        <f>+[3]BS17A!Q$1639+[3]BS17A!R$1639</f>
        <v>0</v>
      </c>
      <c r="O82" s="755">
        <f>+[3]BS17D!C$1641</f>
        <v>0</v>
      </c>
      <c r="P82" s="755">
        <f>+[3]BS17A!S$1639</f>
        <v>0</v>
      </c>
      <c r="Q82" s="755">
        <f>+[3]BS17A!T$1639</f>
        <v>0</v>
      </c>
      <c r="R82" s="861"/>
      <c r="Y82" s="645">
        <f t="shared" si="12"/>
        <v>0</v>
      </c>
      <c r="Z82" s="514"/>
      <c r="AA82" s="648"/>
    </row>
    <row r="83" spans="1:27" ht="15" customHeight="1" x14ac:dyDescent="0.2">
      <c r="A83" s="577" t="s">
        <v>119</v>
      </c>
      <c r="B83" s="578" t="s">
        <v>120</v>
      </c>
      <c r="C83" s="865">
        <f>+[3]BS17A!C$1914+[3]BS17A!C$1890-[3]BS17A!C$1935-[3]BS17A!C$1936</f>
        <v>35</v>
      </c>
      <c r="D83" s="798">
        <f>+[3]BS17A!D$1914+[3]BS17A!D$1890-[3]BS17A!D$1935-[3]BS17A!D$1936</f>
        <v>32</v>
      </c>
      <c r="E83" s="796">
        <f t="shared" si="11"/>
        <v>32</v>
      </c>
      <c r="F83" s="797">
        <f>+[3]BS17A!D$1914+[3]BS17A!D$1890-[3]BS17A!D$1935-[3]BS17A!D$1936</f>
        <v>32</v>
      </c>
      <c r="G83" s="797">
        <f>+[3]BS17A!F$1914+[3]BS17A!F$1890-[3]BS17A!F$1935-[3]BS17A!F$1936</f>
        <v>0</v>
      </c>
      <c r="H83" s="797">
        <f>+[3]BS17A!G$1914+[3]BS17A!G$1890-[3]BS17A!G$1935-[3]BS17A!G$1936</f>
        <v>0</v>
      </c>
      <c r="I83" s="866">
        <f t="shared" si="13"/>
        <v>3</v>
      </c>
      <c r="J83" s="867">
        <f>+[3]BS17A!E$1914+[3]BS17A!E$1890-[3]BS17A!E$1935-[3]BS17A!E$1936</f>
        <v>3</v>
      </c>
      <c r="K83" s="867">
        <f>+[3]BS17A!H$1914+[3]BS17A!H$1890-[3]BS17A!H$1935-[3]BS17A!H$1936</f>
        <v>0</v>
      </c>
      <c r="L83" s="867">
        <f>+[3]BS17A!I$1914+[3]BS17A!I$1890-[3]BS17A!I$1935-[3]BS17A!I$1936</f>
        <v>0</v>
      </c>
      <c r="M83" s="794">
        <f>+[3]BS17A!AB$1914+[3]BS17A!AB$1890-[3]BS17A!AB$1935-[3]BS17A!AB$1936</f>
        <v>32</v>
      </c>
      <c r="N83" s="794">
        <f>+[3]BS17A!Q$1914+[3]BS17A!Q$1890-[3]BS17A!Q$1935-[3]BS17A!Q$1936+[3]BS17A!R$1914+[3]BS17A!R$1890-[3]BS17A!R$1935-[3]BS17A!R$1936</f>
        <v>0</v>
      </c>
      <c r="O83" s="794">
        <f>+[3]BS17D!C$1916+[3]BS17D!C$1892-[3]BS17D!C$1939-[3]BS17D!C$1939</f>
        <v>0</v>
      </c>
      <c r="P83" s="794">
        <f>+[3]BS17A!S$1914+[3]BS17A!S$1890-[3]BS17A!S$1935-[3]BS17A!S$1936</f>
        <v>0</v>
      </c>
      <c r="Q83" s="794">
        <f>+[3]BS17A!T$1914+[3]BS17A!T$1890-[3]BS17A!T$1935-[3]BS17A!T$1936</f>
        <v>0</v>
      </c>
      <c r="R83" s="861"/>
      <c r="Y83" s="645">
        <f t="shared" si="12"/>
        <v>0</v>
      </c>
      <c r="Z83" s="514"/>
      <c r="AA83" s="648"/>
    </row>
    <row r="84" spans="1:27" ht="15" customHeight="1" x14ac:dyDescent="0.2">
      <c r="A84" s="577" t="s">
        <v>119</v>
      </c>
      <c r="B84" s="578" t="s">
        <v>121</v>
      </c>
      <c r="C84" s="865">
        <f>+[3]BS17A!C1845</f>
        <v>7</v>
      </c>
      <c r="D84" s="798">
        <f>+[3]BS17A!D$1845</f>
        <v>6</v>
      </c>
      <c r="E84" s="796">
        <f t="shared" si="11"/>
        <v>6</v>
      </c>
      <c r="F84" s="797">
        <f>+[3]BS17A!D$1845</f>
        <v>6</v>
      </c>
      <c r="G84" s="797">
        <f>+[3]BS17A!F$1845</f>
        <v>0</v>
      </c>
      <c r="H84" s="797">
        <f>+[3]BS17A!G$1845</f>
        <v>0</v>
      </c>
      <c r="I84" s="866">
        <f t="shared" si="13"/>
        <v>1</v>
      </c>
      <c r="J84" s="867">
        <f>+[3]BS17A!E$1845</f>
        <v>1</v>
      </c>
      <c r="K84" s="867">
        <f>+[3]BS17A!H$1845</f>
        <v>0</v>
      </c>
      <c r="L84" s="867">
        <f>+[3]BS17A!I$1845</f>
        <v>0</v>
      </c>
      <c r="M84" s="794">
        <f>+[3]BS17A!AB$1845</f>
        <v>0</v>
      </c>
      <c r="N84" s="794">
        <f>+[3]BS17A!Q$1845+[3]BS17A!R$1845</f>
        <v>0</v>
      </c>
      <c r="O84" s="794">
        <f>+[3]BS17D!C1847</f>
        <v>0</v>
      </c>
      <c r="P84" s="794">
        <f>+[3]BS17A!S$1845</f>
        <v>0</v>
      </c>
      <c r="Q84" s="794">
        <f>+[3]BS17A!T$1845</f>
        <v>0</v>
      </c>
      <c r="R84" s="861"/>
      <c r="Y84" s="645">
        <f t="shared" si="12"/>
        <v>0</v>
      </c>
      <c r="Z84" s="514"/>
      <c r="AA84" s="648"/>
    </row>
    <row r="85" spans="1:27" s="513" customFormat="1" ht="15" customHeight="1" x14ac:dyDescent="0.2">
      <c r="A85" s="1067" t="s">
        <v>122</v>
      </c>
      <c r="B85" s="1068"/>
      <c r="C85" s="868">
        <f>SUM(C68:C84)</f>
        <v>1019</v>
      </c>
      <c r="D85" s="869">
        <f>SUM(D68:D84)</f>
        <v>834</v>
      </c>
      <c r="E85" s="745">
        <f>SUM(E68:E84)</f>
        <v>868</v>
      </c>
      <c r="F85" s="870">
        <f>SUM(D68:D84)</f>
        <v>834</v>
      </c>
      <c r="G85" s="870">
        <f t="shared" ref="G85:Q85" si="14">SUM(G68:G84)</f>
        <v>34</v>
      </c>
      <c r="H85" s="870">
        <f t="shared" si="14"/>
        <v>0</v>
      </c>
      <c r="I85" s="871">
        <f t="shared" si="14"/>
        <v>191</v>
      </c>
      <c r="J85" s="872">
        <f t="shared" si="14"/>
        <v>185</v>
      </c>
      <c r="K85" s="872">
        <f t="shared" si="14"/>
        <v>6</v>
      </c>
      <c r="L85" s="872">
        <f t="shared" si="14"/>
        <v>0</v>
      </c>
      <c r="M85" s="873">
        <f t="shared" si="14"/>
        <v>379</v>
      </c>
      <c r="N85" s="873">
        <f t="shared" si="14"/>
        <v>0</v>
      </c>
      <c r="O85" s="873">
        <f t="shared" si="14"/>
        <v>0</v>
      </c>
      <c r="P85" s="873">
        <f t="shared" si="14"/>
        <v>0</v>
      </c>
      <c r="Q85" s="873">
        <f t="shared" si="14"/>
        <v>0</v>
      </c>
      <c r="R85" s="861"/>
      <c r="Y85" s="645">
        <f t="shared" si="12"/>
        <v>0</v>
      </c>
      <c r="AA85" s="647"/>
    </row>
    <row r="86" spans="1:27" s="613" customFormat="1" ht="31.5" customHeight="1" x14ac:dyDescent="0.2">
      <c r="A86" s="567" t="s">
        <v>123</v>
      </c>
      <c r="B86" s="636"/>
      <c r="C86" s="750"/>
      <c r="D86" s="856"/>
      <c r="E86" s="750"/>
      <c r="F86" s="856"/>
      <c r="G86" s="856"/>
      <c r="H86" s="856"/>
      <c r="I86" s="750"/>
      <c r="J86" s="856"/>
      <c r="K86" s="856"/>
      <c r="L86" s="856"/>
      <c r="M86" s="856"/>
      <c r="N86" s="856"/>
      <c r="O86" s="856"/>
      <c r="P86" s="856"/>
      <c r="Q86" s="856"/>
      <c r="R86" s="874"/>
      <c r="Y86" s="714"/>
    </row>
    <row r="87" spans="1:27" s="613" customFormat="1" ht="15" customHeight="1" x14ac:dyDescent="0.2">
      <c r="A87" s="612" t="s">
        <v>118</v>
      </c>
      <c r="B87" s="636"/>
      <c r="C87" s="750"/>
      <c r="D87" s="856"/>
      <c r="E87" s="750"/>
      <c r="F87" s="856"/>
      <c r="G87" s="856"/>
      <c r="H87" s="856"/>
      <c r="I87" s="750"/>
      <c r="J87" s="856"/>
      <c r="K87" s="856"/>
      <c r="L87" s="856"/>
      <c r="M87" s="856"/>
      <c r="N87" s="856"/>
      <c r="O87" s="856"/>
      <c r="P87" s="856"/>
      <c r="Q87" s="856"/>
      <c r="R87" s="874"/>
      <c r="Y87" s="714"/>
    </row>
    <row r="88" spans="1:27" ht="12.75" customHeight="1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/>
      <c r="Z88" s="514"/>
      <c r="AA88" s="648"/>
    </row>
    <row r="89" spans="1:27" ht="13.5" customHeight="1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/>
      <c r="Z89" s="514"/>
      <c r="AA89" s="648"/>
    </row>
    <row r="90" spans="1:27" ht="28.5" customHeight="1" x14ac:dyDescent="0.25">
      <c r="A90" s="1134"/>
      <c r="B90" s="1135"/>
      <c r="C90" s="735" t="s">
        <v>14</v>
      </c>
      <c r="D90" s="569" t="s">
        <v>89</v>
      </c>
      <c r="E90" s="570" t="s">
        <v>14</v>
      </c>
      <c r="F90" s="571" t="s">
        <v>90</v>
      </c>
      <c r="G90" s="571" t="s">
        <v>91</v>
      </c>
      <c r="H90" s="572" t="s">
        <v>92</v>
      </c>
      <c r="I90" s="570" t="s">
        <v>14</v>
      </c>
      <c r="J90" s="571" t="s">
        <v>90</v>
      </c>
      <c r="K90" s="571" t="s">
        <v>91</v>
      </c>
      <c r="L90" s="572" t="s">
        <v>92</v>
      </c>
      <c r="M90" s="1081"/>
      <c r="N90" s="1081"/>
      <c r="O90" s="1043"/>
      <c r="P90" s="1077"/>
      <c r="Q90" s="1077"/>
      <c r="R90"/>
      <c r="Z90" s="514"/>
      <c r="AA90" s="648"/>
    </row>
    <row r="91" spans="1:27" ht="15" customHeight="1" x14ac:dyDescent="0.2">
      <c r="A91" s="573" t="s">
        <v>124</v>
      </c>
      <c r="B91" s="574" t="s">
        <v>125</v>
      </c>
      <c r="C91" s="858">
        <f>+[3]BS17A!C1640+[3]BS17A!C1643+[3]BS17A!C1644+[3]BS17A!C1645+[3]BS17A!C1653+[3]BS17A!C1654+[3]BS17A!C1655+[3]BS17A!C1663+[3]BS17A!C1664+[3]BS17A!C1665+[3]BS17A!C1666+[3]BS17A!C1667+[3]BS17A!C1668+[3]BS17A!C1669+[3]BS17A!C1670+[3]BS17A!C1671+[3]BS17A!C1672+[3]BS17A!C1673+[3]BS17A!C1674+[3]BS17A!C1675+[3]BS17A!C1676+[3]BS17A!C1678+[3]BS17A!C1679+[3]BS17A!C1680+[3]BS17A!C1681+[3]BS17A!C1682+[3]BS17A!C1683+[3]BS17A!C1684+[3]BS17A!C1685+[3]BS17A!C1687+[3]BS17A!C1688+[3]BS17A!C1689+[3]BS17A!C1691+[3]BS17A!C1692+[3]BS17A!C1693+[3]BS17A!C1694+[3]BS17A!C1698+[3]BS17A!C1699+[3]BS17A!C1700+[3]BS17A!C1702+[3]BS17A!C1703+[3]BS17A!C1704+[3]BS17A!C1705+[3]BS17A!C1708+[3]BS17A!C1710+[3]BS17A!C1711+[3]BS17A!C1719+[3]BS17A!C1720+[3]BS17A!C1721+[3]BS17A!C1722+[3]BS17A!C1723+[3]BS17A!C1725+[3]BS17A!C1726+[3]BS17A!C1727+[3]BS17A!C1728+[3]BS17A!C1730+[3]BS17A!C1732+[3]BS17A!C1733+[3]BS17A!C1736+[3]BS17A!C1737+[3]BS17A!C1738+[3]BS17A!C1740+[3]BS17A!C1741+[3]BS17A!C1742+[3]BS17A!C1743+[3]BS17A!C1744+[3]BS17A!C1745+[3]BS17A!C1746+[3]BS17A!C1747+[3]BS17A!C1748+[3]BS17A!C1753+[3]BS17A!C1754+[3]BS17A!C1755+[3]BS17A!C1761+[3]BS17A!C1762+[3]BS17A!C1766+[3]BS17A!C1767+[3]BS17A!C1768+[3]BS17A!C1769+[3]BS17A!C1770+[3]BS17A!C1771+[3]BS17A!C1772+[3]BS17A!C1773+[3]BS17A!C1774+[3]BS17A!C1775+[3]BS17A!C1776+[3]BS17A!C1784+[3]BS17A!C1793+[3]BS17A!C1796+[3]BS17A!C1797+[3]BS17A!C1799+[3]BS17A!C1804+[3]BS17A!C1806+[3]BS17A!C1807+[3]BS17A!C1808+[3]BS17A!C1809+[3]BS17A!C1815+[3]BS17A!C1817+[3]BS17A!C1818+[3]BS17A!C1820+[3]BS17A!C1821+[3]BS17A!C1823+[3]BS17A!C1824+[3]BS17A!C1825+[3]BS17A!C1827+[3]BS17A!C1833+[3]BS17A!C1837+[3]BS17A!C1843</f>
        <v>38</v>
      </c>
      <c r="D91" s="792">
        <f>+[3]BS17A!D1640+[3]BS17A!D1643+[3]BS17A!D1644+[3]BS17A!D1645+[3]BS17A!D1653+[3]BS17A!D1654+[3]BS17A!D1655+[3]BS17A!D1663+[3]BS17A!D1664+[3]BS17A!D1665+[3]BS17A!D1666+[3]BS17A!D1667+[3]BS17A!D1668+[3]BS17A!D1669+[3]BS17A!D1670+[3]BS17A!D1671+[3]BS17A!D1672+[3]BS17A!D1673+[3]BS17A!D1674+[3]BS17A!D1675+[3]BS17A!D1676+[3]BS17A!D1678+[3]BS17A!D1679+[3]BS17A!D1680+[3]BS17A!D1681+[3]BS17A!D1682+[3]BS17A!D1683+[3]BS17A!D1684+[3]BS17A!D1685+[3]BS17A!D1687+[3]BS17A!D1688+[3]BS17A!D1689+[3]BS17A!D1691+[3]BS17A!D1692+[3]BS17A!D1693+[3]BS17A!D1694+[3]BS17A!D1698+[3]BS17A!D1699+[3]BS17A!D1700+[3]BS17A!D1702+[3]BS17A!D1703+[3]BS17A!D1704+[3]BS17A!D1705+[3]BS17A!D1708+[3]BS17A!D1710+[3]BS17A!D1711+[3]BS17A!D1719+[3]BS17A!D1720+[3]BS17A!D1721+[3]BS17A!D1722+[3]BS17A!D1723+[3]BS17A!D1725+[3]BS17A!D1726+[3]BS17A!D1727+[3]BS17A!D1728+[3]BS17A!D1730+[3]BS17A!D1732+[3]BS17A!D1733+[3]BS17A!D1736+[3]BS17A!D1737+[3]BS17A!D1738+[3]BS17A!D1740+[3]BS17A!D1741+[3]BS17A!D1742+[3]BS17A!D1743+[3]BS17A!D1744+[3]BS17A!D1745+[3]BS17A!D1746+[3]BS17A!D1747+[3]BS17A!D1748+[3]BS17A!D1753+[3]BS17A!D1754+[3]BS17A!D1755+[3]BS17A!D1761+[3]BS17A!D1762+[3]BS17A!D1766+[3]BS17A!D1767+[3]BS17A!D1768+[3]BS17A!D1769+[3]BS17A!D1770+[3]BS17A!D1771+[3]BS17A!D1772+[3]BS17A!D1773+[3]BS17A!D1774+[3]BS17A!D1775+[3]BS17A!D1776+[3]BS17A!D1784+[3]BS17A!D1793+[3]BS17A!D1796+[3]BS17A!D1797+[3]BS17A!D1799+[3]BS17A!D1804+[3]BS17A!D1806+[3]BS17A!D1807+[3]BS17A!D1808+[3]BS17A!D1809+[3]BS17A!D1815+[3]BS17A!D1817+[3]BS17A!D1818+[3]BS17A!D1820+[3]BS17A!D1821+[3]BS17A!D1823+[3]BS17A!D1824+[3]BS17A!D1825+[3]BS17A!D1827+[3]BS17A!D1833+[3]BS17A!D1837+[3]BS17A!D1843</f>
        <v>34</v>
      </c>
      <c r="E91" s="790">
        <f>SUM(F91:H91)</f>
        <v>35</v>
      </c>
      <c r="F91" s="791">
        <f>+[3]BS17A!D1640+[3]BS17A!D1643+[3]BS17A!D1644+[3]BS17A!D1645+[3]BS17A!D1653+[3]BS17A!D1654+[3]BS17A!D1655+[3]BS17A!D1663+[3]BS17A!D1664+[3]BS17A!D1665+[3]BS17A!D1666+[3]BS17A!D1667+[3]BS17A!D1668+[3]BS17A!D1669+[3]BS17A!D1670+[3]BS17A!D1671+[3]BS17A!D1672+[3]BS17A!D1673+[3]BS17A!D1674+[3]BS17A!D1675+[3]BS17A!D1676+[3]BS17A!D1678+[3]BS17A!D1679+[3]BS17A!D1680+[3]BS17A!D1681+[3]BS17A!D1682+[3]BS17A!D1683+[3]BS17A!D1684+[3]BS17A!D1685+[3]BS17A!D1687+[3]BS17A!D1688+[3]BS17A!D1689+[3]BS17A!D1691+[3]BS17A!D1692+[3]BS17A!D1693+[3]BS17A!D1694+[3]BS17A!D1698+[3]BS17A!D1699+[3]BS17A!D1700+[3]BS17A!D1702+[3]BS17A!D1703+[3]BS17A!D1704+[3]BS17A!D1705+[3]BS17A!D1708+[3]BS17A!D1710+[3]BS17A!D1711+[3]BS17A!D1719+[3]BS17A!D1720+[3]BS17A!D1721+[3]BS17A!D1722+[3]BS17A!D1723+[3]BS17A!D1725+[3]BS17A!D1726+[3]BS17A!D1727+[3]BS17A!D1728+[3]BS17A!D1730+[3]BS17A!D1732+[3]BS17A!D1733+[3]BS17A!D1736+[3]BS17A!D1737+[3]BS17A!D1738+[3]BS17A!D1740+[3]BS17A!D1741+[3]BS17A!D1742+[3]BS17A!D1743+[3]BS17A!D1744+[3]BS17A!D1745+[3]BS17A!D1746+[3]BS17A!D1747+[3]BS17A!D1748+[3]BS17A!D1753+[3]BS17A!D1754+[3]BS17A!D1755+[3]BS17A!D1761+[3]BS17A!D1762+[3]BS17A!D1766+[3]BS17A!D1767+[3]BS17A!D1768+[3]BS17A!D1769+[3]BS17A!D1770+[3]BS17A!D1771+[3]BS17A!D1772+[3]BS17A!D1773+[3]BS17A!D1774+[3]BS17A!D1775+[3]BS17A!D1776+[3]BS17A!D1784+[3]BS17A!D1793+[3]BS17A!D1796+[3]BS17A!D1797+[3]BS17A!D1799+[3]BS17A!D1804+[3]BS17A!D1806+[3]BS17A!D1807+[3]BS17A!D1808+[3]BS17A!D1809+[3]BS17A!D1815+[3]BS17A!D1817+[3]BS17A!D1818+[3]BS17A!D1820+[3]BS17A!D1821+[3]BS17A!D1823+[3]BS17A!D1824+[3]BS17A!D1825+[3]BS17A!D1827+[3]BS17A!D1833+[3]BS17A!D1837+[3]BS17A!D1843</f>
        <v>34</v>
      </c>
      <c r="G91" s="791">
        <f>+[3]BS17A!F1640+[3]BS17A!F1643+[3]BS17A!F1644+[3]BS17A!F1645+[3]BS17A!F1653+[3]BS17A!F1654+[3]BS17A!F1655+[3]BS17A!F1663+[3]BS17A!F1664+[3]BS17A!F1665+[3]BS17A!F1666+[3]BS17A!F1667+[3]BS17A!F1668+[3]BS17A!F1669+[3]BS17A!F1670+[3]BS17A!F1671+[3]BS17A!F1672+[3]BS17A!F1673+[3]BS17A!F1674+[3]BS17A!F1675+[3]BS17A!F1676+[3]BS17A!F1678+[3]BS17A!F1679+[3]BS17A!F1680+[3]BS17A!F1681+[3]BS17A!F1682+[3]BS17A!F1683+[3]BS17A!F1684+[3]BS17A!F1685+[3]BS17A!F1687+[3]BS17A!F1688+[3]BS17A!F1689+[3]BS17A!F1691+[3]BS17A!F1692+[3]BS17A!F1693+[3]BS17A!F1694+[3]BS17A!F1698+[3]BS17A!F1699+[3]BS17A!F1700+[3]BS17A!F1702+[3]BS17A!F1703+[3]BS17A!F1704+[3]BS17A!F1705+[3]BS17A!F1708+[3]BS17A!F1710+[3]BS17A!F1711+[3]BS17A!F1719+[3]BS17A!F1720+[3]BS17A!F1721+[3]BS17A!F1722+[3]BS17A!F1723+[3]BS17A!F1725+[3]BS17A!F1726+[3]BS17A!F1727+[3]BS17A!F1728+[3]BS17A!F1730+[3]BS17A!F1732+[3]BS17A!F1733+[3]BS17A!F1736+[3]BS17A!F1737+[3]BS17A!F1738+[3]BS17A!F1740+[3]BS17A!F1741+[3]BS17A!F1742+[3]BS17A!F1743+[3]BS17A!F1744+[3]BS17A!F1745+[3]BS17A!F1746+[3]BS17A!F1747+[3]BS17A!F1748+[3]BS17A!F1753+[3]BS17A!F1754+[3]BS17A!F1755+[3]BS17A!F1761+[3]BS17A!F1762+[3]BS17A!F1766+[3]BS17A!F1767+[3]BS17A!F1768+[3]BS17A!F1769+[3]BS17A!F1770+[3]BS17A!F1771+[3]BS17A!F1772+[3]BS17A!F1773+[3]BS17A!F1774+[3]BS17A!F1775+[3]BS17A!F1776+[3]BS17A!F1784+[3]BS17A!F1793+[3]BS17A!F1796+[3]BS17A!F1797+[3]BS17A!F1799+[3]BS17A!F1804+[3]BS17A!F1806+[3]BS17A!F1807+[3]BS17A!F1808+[3]BS17A!F1809+[3]BS17A!F1815+[3]BS17A!F1817+[3]BS17A!F1818+[3]BS17A!F1820+[3]BS17A!F1821+[3]BS17A!F1823+[3]BS17A!F1824+[3]BS17A!F1825+[3]BS17A!F1827+[3]BS17A!F1833+[3]BS17A!F1837+[3]BS17A!F1843</f>
        <v>1</v>
      </c>
      <c r="H91" s="791">
        <f>+[3]BS17A!G1640+[3]BS17A!G1643+[3]BS17A!G1644+[3]BS17A!G1645+[3]BS17A!G1653+[3]BS17A!G1654+[3]BS17A!G1655+[3]BS17A!G1663+[3]BS17A!G1664+[3]BS17A!G1665+[3]BS17A!G1666+[3]BS17A!G1667+[3]BS17A!G1668+[3]BS17A!G1669+[3]BS17A!G1670+[3]BS17A!G1671+[3]BS17A!G1672+[3]BS17A!G1673+[3]BS17A!G1674+[3]BS17A!G1675+[3]BS17A!G1676+[3]BS17A!G1678+[3]BS17A!G1679+[3]BS17A!G1680+[3]BS17A!G1681+[3]BS17A!G1682+[3]BS17A!G1683+[3]BS17A!G1684+[3]BS17A!G1685+[3]BS17A!G1687+[3]BS17A!G1688+[3]BS17A!G1689+[3]BS17A!G1691+[3]BS17A!G1692+[3]BS17A!G1693+[3]BS17A!G1694+[3]BS17A!G1698+[3]BS17A!G1699+[3]BS17A!G1700+[3]BS17A!G1702+[3]BS17A!G1703+[3]BS17A!G1704+[3]BS17A!G1705+[3]BS17A!G1708+[3]BS17A!G1710+[3]BS17A!G1711+[3]BS17A!G1719+[3]BS17A!G1720+[3]BS17A!G1721+[3]BS17A!G1722+[3]BS17A!G1723+[3]BS17A!G1725+[3]BS17A!G1726+[3]BS17A!G1727+[3]BS17A!G1728+[3]BS17A!G1730+[3]BS17A!G1732+[3]BS17A!G1733+[3]BS17A!G1736+[3]BS17A!G1737+[3]BS17A!G1738+[3]BS17A!G1740+[3]BS17A!G1741+[3]BS17A!G1742+[3]BS17A!G1743+[3]BS17A!G1744+[3]BS17A!G1745+[3]BS17A!G1746+[3]BS17A!G1747+[3]BS17A!G1748+[3]BS17A!G1753+[3]BS17A!G1754+[3]BS17A!G1755+[3]BS17A!G1761+[3]BS17A!G1762+[3]BS17A!G1766+[3]BS17A!G1767+[3]BS17A!G1768+[3]BS17A!G1769+[3]BS17A!G1770+[3]BS17A!G1771+[3]BS17A!G1772+[3]BS17A!G1773+[3]BS17A!G1774+[3]BS17A!G1775+[3]BS17A!G1776+[3]BS17A!G1784+[3]BS17A!G1793+[3]BS17A!G1796+[3]BS17A!G1797+[3]BS17A!G1799+[3]BS17A!G1804+[3]BS17A!G1806+[3]BS17A!G1807+[3]BS17A!G1808+[3]BS17A!G1809+[3]BS17A!G1815+[3]BS17A!G1817+[3]BS17A!G1818+[3]BS17A!G1820+[3]BS17A!G1821+[3]BS17A!G1823+[3]BS17A!G1824+[3]BS17A!G1825+[3]BS17A!G1827+[3]BS17A!G1833+[3]BS17A!G1837+[3]BS17A!G1843</f>
        <v>0</v>
      </c>
      <c r="I91" s="859">
        <f>SUM(J91:L91)</f>
        <v>4</v>
      </c>
      <c r="J91" s="860">
        <f>+[3]BS17A!E1640+[3]BS17A!E1643+[3]BS17A!E1644+[3]BS17A!E1645+[3]BS17A!E1653+[3]BS17A!E1654+[3]BS17A!E1655+[3]BS17A!E1663+[3]BS17A!E1664+[3]BS17A!E1665+[3]BS17A!E1666+[3]BS17A!E1667+[3]BS17A!E1668+[3]BS17A!E1669+[3]BS17A!E1670+[3]BS17A!E1671+[3]BS17A!E1672+[3]BS17A!E1673+[3]BS17A!E1674+[3]BS17A!E1675+[3]BS17A!E1676+[3]BS17A!E1678+[3]BS17A!E1679+[3]BS17A!E1680+[3]BS17A!E1681+[3]BS17A!E1682+[3]BS17A!E1683+[3]BS17A!E1684+[3]BS17A!E1685+[3]BS17A!E1687+[3]BS17A!E1688+[3]BS17A!E1689+[3]BS17A!E1691+[3]BS17A!E1692+[3]BS17A!E1693+[3]BS17A!E1694+[3]BS17A!E1698+[3]BS17A!E1699+[3]BS17A!E1700+[3]BS17A!E1702+[3]BS17A!E1703+[3]BS17A!E1704+[3]BS17A!E1705+[3]BS17A!E1708+[3]BS17A!E1710+[3]BS17A!E1711+[3]BS17A!E1719+[3]BS17A!E1720+[3]BS17A!E1721+[3]BS17A!E1722+[3]BS17A!E1723+[3]BS17A!E1725+[3]BS17A!E1726+[3]BS17A!E1727+[3]BS17A!E1728+[3]BS17A!E1730+[3]BS17A!E1732+[3]BS17A!E1733+[3]BS17A!E1736+[3]BS17A!E1737+[3]BS17A!E1738+[3]BS17A!E1740+[3]BS17A!E1741+[3]BS17A!E1742+[3]BS17A!E1743+[3]BS17A!E1744+[3]BS17A!E1745+[3]BS17A!E1746+[3]BS17A!E1747+[3]BS17A!E1748+[3]BS17A!E1753+[3]BS17A!E1754+[3]BS17A!E1755+[3]BS17A!E1761+[3]BS17A!E1762+[3]BS17A!E1766+[3]BS17A!E1767+[3]BS17A!E1768+[3]BS17A!E1769+[3]BS17A!E1770+[3]BS17A!E1771+[3]BS17A!E1772+[3]BS17A!E1773+[3]BS17A!E1774+[3]BS17A!E1775+[3]BS17A!E1776+[3]BS17A!E1784+[3]BS17A!E1793+[3]BS17A!E1796+[3]BS17A!E1797+[3]BS17A!E1799+[3]BS17A!E1804+[3]BS17A!E1806+[3]BS17A!E1807+[3]BS17A!E1808+[3]BS17A!E1809+[3]BS17A!E1815+[3]BS17A!E1817+[3]BS17A!E1818+[3]BS17A!E1820+[3]BS17A!E1821+[3]BS17A!E1823+[3]BS17A!E1824+[3]BS17A!E1825+[3]BS17A!E1827+[3]BS17A!E1833+[3]BS17A!E1837+[3]BS17A!E1843</f>
        <v>4</v>
      </c>
      <c r="K91" s="860">
        <f>+[3]BS17A!H1640+[3]BS17A!H1643+[3]BS17A!H1644+[3]BS17A!H1645+[3]BS17A!H1653+[3]BS17A!H1654+[3]BS17A!H1655+[3]BS17A!H1663+[3]BS17A!H1664+[3]BS17A!H1665+[3]BS17A!H1666+[3]BS17A!H1667+[3]BS17A!H1668+[3]BS17A!H1669+[3]BS17A!H1670+[3]BS17A!H1671+[3]BS17A!H1672+[3]BS17A!H1673+[3]BS17A!H1674+[3]BS17A!H1675+[3]BS17A!H1676+[3]BS17A!H1678+[3]BS17A!H1679+[3]BS17A!H1680+[3]BS17A!H1681+[3]BS17A!H1682+[3]BS17A!H1683+[3]BS17A!H1684+[3]BS17A!H1685+[3]BS17A!H1687+[3]BS17A!H1688+[3]BS17A!H1689+[3]BS17A!H1691+[3]BS17A!H1692+[3]BS17A!H1693+[3]BS17A!H1694+[3]BS17A!H1698+[3]BS17A!H1699+[3]BS17A!H1700+[3]BS17A!H1702+[3]BS17A!H1703+[3]BS17A!H1704+[3]BS17A!H1705+[3]BS17A!H1708+[3]BS17A!H1710+[3]BS17A!H1711+[3]BS17A!H1719+[3]BS17A!H1720+[3]BS17A!H1721+[3]BS17A!H1722+[3]BS17A!H1723+[3]BS17A!H1725+[3]BS17A!H1726+[3]BS17A!H1727+[3]BS17A!H1728+[3]BS17A!H1730+[3]BS17A!H1732+[3]BS17A!H1733+[3]BS17A!H1736+[3]BS17A!H1737+[3]BS17A!H1738+[3]BS17A!H1740+[3]BS17A!H1741+[3]BS17A!H1742+[3]BS17A!H1743+[3]BS17A!H1744+[3]BS17A!H1745+[3]BS17A!H1746+[3]BS17A!H1747+[3]BS17A!H1748+[3]BS17A!H1753+[3]BS17A!H1754+[3]BS17A!H1755+[3]BS17A!H1761+[3]BS17A!H1762+[3]BS17A!H1766+[3]BS17A!H1767+[3]BS17A!H1768+[3]BS17A!H1769+[3]BS17A!H1770+[3]BS17A!H1771+[3]BS17A!H1772+[3]BS17A!H1773+[3]BS17A!H1774+[3]BS17A!H1775+[3]BS17A!H1776+[3]BS17A!H1784+[3]BS17A!H1793+[3]BS17A!H1796+[3]BS17A!H1797+[3]BS17A!H1799+[3]BS17A!H1804+[3]BS17A!H1806+[3]BS17A!H1807+[3]BS17A!H1808+[3]BS17A!H1809+[3]BS17A!H1815+[3]BS17A!H1817+[3]BS17A!H1818+[3]BS17A!H1820+[3]BS17A!H1821+[3]BS17A!H1823+[3]BS17A!H1824+[3]BS17A!H1825+[3]BS17A!H1827+[3]BS17A!H1833+[3]BS17A!H1837+[3]BS17A!H1843</f>
        <v>0</v>
      </c>
      <c r="L91" s="860">
        <f>+[3]BS17A!I1640+[3]BS17A!I1643+[3]BS17A!I1644+[3]BS17A!I1645+[3]BS17A!I1653+[3]BS17A!I1654+[3]BS17A!I1655+[3]BS17A!I1663+[3]BS17A!I1664+[3]BS17A!I1665+[3]BS17A!I1666+[3]BS17A!I1667+[3]BS17A!I1668+[3]BS17A!I1669+[3]BS17A!I1670+[3]BS17A!I1671+[3]BS17A!I1672+[3]BS17A!I1673+[3]BS17A!I1674+[3]BS17A!I1675+[3]BS17A!I1676+[3]BS17A!I1678+[3]BS17A!I1679+[3]BS17A!I1680+[3]BS17A!I1681+[3]BS17A!I1682+[3]BS17A!I1683+[3]BS17A!I1684+[3]BS17A!I1685+[3]BS17A!I1687+[3]BS17A!I1688+[3]BS17A!I1689+[3]BS17A!I1691+[3]BS17A!I1692+[3]BS17A!I1693+[3]BS17A!I1694+[3]BS17A!I1698+[3]BS17A!I1699+[3]BS17A!I1700+[3]BS17A!I1702+[3]BS17A!I1703+[3]BS17A!I1704+[3]BS17A!I1705+[3]BS17A!I1708+[3]BS17A!I1710+[3]BS17A!I1711+[3]BS17A!I1719+[3]BS17A!I1720+[3]BS17A!I1721+[3]BS17A!I1722+[3]BS17A!I1723+[3]BS17A!I1725+[3]BS17A!I1726+[3]BS17A!I1727+[3]BS17A!I1728+[3]BS17A!I1730+[3]BS17A!I1732+[3]BS17A!I1733+[3]BS17A!I1736+[3]BS17A!I1737+[3]BS17A!I1738+[3]BS17A!I1740+[3]BS17A!I1741+[3]BS17A!I1742+[3]BS17A!I1743+[3]BS17A!I1744+[3]BS17A!I1745+[3]BS17A!I1746+[3]BS17A!I1747+[3]BS17A!I1748+[3]BS17A!I1753+[3]BS17A!I1754+[3]BS17A!I1755+[3]BS17A!I1761+[3]BS17A!I1762+[3]BS17A!I1766+[3]BS17A!I1767+[3]BS17A!I1768+[3]BS17A!I1769+[3]BS17A!I1770+[3]BS17A!I1771+[3]BS17A!I1772+[3]BS17A!I1773+[3]BS17A!I1774+[3]BS17A!I1775+[3]BS17A!I1776+[3]BS17A!I1784+[3]BS17A!I1793+[3]BS17A!I1796+[3]BS17A!I1797+[3]BS17A!I1799+[3]BS17A!I1804+[3]BS17A!I1806+[3]BS17A!I1807+[3]BS17A!I1808+[3]BS17A!I1809+[3]BS17A!I1815+[3]BS17A!I1817+[3]BS17A!I1818+[3]BS17A!I1820+[3]BS17A!I1821+[3]BS17A!I1823+[3]BS17A!I1824+[3]BS17A!I1825+[3]BS17A!I1827+[3]BS17A!I1833+[3]BS17A!I1837+[3]BS17A!I1843</f>
        <v>0</v>
      </c>
      <c r="M91" s="788">
        <f>+[3]BS17A!AB1640+[3]BS17A!AB1643+[3]BS17A!AB1644+[3]BS17A!AB1645+[3]BS17A!AB1653+[3]BS17A!AB1654+[3]BS17A!AB1655+[3]BS17A!AB1663+[3]BS17A!AB1664+[3]BS17A!AB1665+[3]BS17A!AB1666+[3]BS17A!AB1667+[3]BS17A!AB1668+[3]BS17A!AB1669+[3]BS17A!AB1670+[3]BS17A!AB1671+[3]BS17A!AB1672+[3]BS17A!AB1673+[3]BS17A!AB1674+[3]BS17A!AB1675+[3]BS17A!AB1676+[3]BS17A!AB1678+[3]BS17A!AB1679+[3]BS17A!AB1680+[3]BS17A!AB1681+[3]BS17A!AB1682+[3]BS17A!AB1683+[3]BS17A!AB1684+[3]BS17A!AB1685+[3]BS17A!AB1687+[3]BS17A!AB1688+[3]BS17A!AB1689+[3]BS17A!AB1691+[3]BS17A!AB1692+[3]BS17A!AB1693+[3]BS17A!AB1694+[3]BS17A!AB1698+[3]BS17A!AB1699+[3]BS17A!AB1700+[3]BS17A!AB1702+[3]BS17A!AB1703+[3]BS17A!AB1704+[3]BS17A!AB1705+[3]BS17A!AB1708+[3]BS17A!AB1710+[3]BS17A!AB1711+[3]BS17A!AB1719+[3]BS17A!AB1720+[3]BS17A!AB1721+[3]BS17A!AB1722+[3]BS17A!AB1723+[3]BS17A!AB1725+[3]BS17A!AB1726+[3]BS17A!AB1727+[3]BS17A!AB1728+[3]BS17A!AB1730+[3]BS17A!AB1732+[3]BS17A!AB1733+[3]BS17A!AB1736+[3]BS17A!AB1737+[3]BS17A!AB1738+[3]BS17A!AB1740+[3]BS17A!AB1741+[3]BS17A!AB1742+[3]BS17A!AB1743+[3]BS17A!AB1744+[3]BS17A!AB1745+[3]BS17A!AB1746+[3]BS17A!AB1747+[3]BS17A!AB1748+[3]BS17A!AB1753+[3]BS17A!AB1754+[3]BS17A!AB1755+[3]BS17A!AB1761+[3]BS17A!AB1762+[3]BS17A!AB1766+[3]BS17A!AB1767+[3]BS17A!AB1768+[3]BS17A!AB1769+[3]BS17A!AB1770+[3]BS17A!AB1771+[3]BS17A!AB1772+[3]BS17A!AB1773+[3]BS17A!AB1774+[3]BS17A!AB1775+[3]BS17A!AB1776+[3]BS17A!AB1784+[3]BS17A!AB1793+[3]BS17A!AB1796+[3]BS17A!AB1797+[3]BS17A!AB1799+[3]BS17A!AB1804+[3]BS17A!AB1806+[3]BS17A!AB1807+[3]BS17A!AB1808+[3]BS17A!AB1809+[3]BS17A!AB1815+[3]BS17A!AB1817+[3]BS17A!AB1818+[3]BS17A!AB1820+[3]BS17A!AB1821+[3]BS17A!AB1823+[3]BS17A!AB1824+[3]BS17A!AB1825+[3]BS17A!AB1827+[3]BS17A!AB1833+[3]BS17A!AB1837+[3]BS17A!AB1843</f>
        <v>5</v>
      </c>
      <c r="N91" s="788">
        <f>+[3]BS17A!Q1640+[3]BS17A!Q1643+[3]BS17A!Q1644+[3]BS17A!Q1645+[3]BS17A!Q1653+[3]BS17A!Q1654+[3]BS17A!Q1655+[3]BS17A!Q1663+[3]BS17A!Q1664+[3]BS17A!Q1665+[3]BS17A!Q1666+[3]BS17A!Q1667+[3]BS17A!Q1668+[3]BS17A!Q1669+[3]BS17A!Q1670+[3]BS17A!Q1671+[3]BS17A!Q1672+[3]BS17A!Q1673+[3]BS17A!Q1674+[3]BS17A!Q1675+[3]BS17A!Q1676+[3]BS17A!Q1678+[3]BS17A!Q1679+[3]BS17A!Q1680+[3]BS17A!Q1681+[3]BS17A!Q1682+[3]BS17A!Q1683+[3]BS17A!Q1684+[3]BS17A!Q1685+[3]BS17A!Q1687+[3]BS17A!Q1688+[3]BS17A!Q1689+[3]BS17A!Q1691+[3]BS17A!Q1692+[3]BS17A!Q1693+[3]BS17A!Q1694+[3]BS17A!Q1698+[3]BS17A!Q1699+[3]BS17A!Q1700+[3]BS17A!Q1702+[3]BS17A!Q1703+[3]BS17A!Q1704+[3]BS17A!Q1705+[3]BS17A!Q1708+[3]BS17A!Q1710+[3]BS17A!Q1711+[3]BS17A!Q1719+[3]BS17A!Q1720+[3]BS17A!Q1721+[3]BS17A!Q1722+[3]BS17A!Q1723+[3]BS17A!Q1725+[3]BS17A!Q1726+[3]BS17A!Q1727+[3]BS17A!Q1728+[3]BS17A!Q1730+[3]BS17A!Q1732+[3]BS17A!Q1733+[3]BS17A!Q1736+[3]BS17A!Q1737+[3]BS17A!Q1738+[3]BS17A!Q1740+[3]BS17A!Q1741+[3]BS17A!Q1742+[3]BS17A!Q1743+[3]BS17A!Q1744+[3]BS17A!Q1745+[3]BS17A!Q1746+[3]BS17A!Q1747+[3]BS17A!Q1748+[3]BS17A!Q1753+[3]BS17A!Q1754+[3]BS17A!Q1755+[3]BS17A!Q1761+[3]BS17A!Q1762+[3]BS17A!Q1766+[3]BS17A!Q1767+[3]BS17A!Q1768+[3]BS17A!Q1769+[3]BS17A!Q1770+[3]BS17A!Q1771+[3]BS17A!Q1772+[3]BS17A!Q1773+[3]BS17A!Q1774+[3]BS17A!Q1775+[3]BS17A!Q1776+[3]BS17A!Q1784+[3]BS17A!Q1793+[3]BS17A!Q1796+[3]BS17A!Q1797+[3]BS17A!Q1799+[3]BS17A!Q1804+[3]BS17A!Q1806+[3]BS17A!Q1807+[3]BS17A!Q1808+[3]BS17A!Q1809+[3]BS17A!Q1815+[3]BS17A!Q1817+[3]BS17A!Q1818+[3]BS17A!Q1820+[3]BS17A!Q1821+[3]BS17A!Q1823+[3]BS17A!Q1824+[3]BS17A!Q1825+[3]BS17A!Q1827+[3]BS17A!Q1833+[3]BS17A!Q1837+[3]BS17A!Q1843+[3]BS17A!R1640+[3]BS17A!R1643+[3]BS17A!R1644+[3]BS17A!R1645+[3]BS17A!R1653+[3]BS17A!R1654+[3]BS17A!R1655+[3]BS17A!R1663+[3]BS17A!R1664+[3]BS17A!R1665+[3]BS17A!R1666+[3]BS17A!R1667+[3]BS17A!R1668+[3]BS17A!R1669+[3]BS17A!R1670+[3]BS17A!R1671+[3]BS17A!R1672+[3]BS17A!R1673+[3]BS17A!R1674+[3]BS17A!R1675+[3]BS17A!R1676+[3]BS17A!R1678+[3]BS17A!R1679+[3]BS17A!R1680+[3]BS17A!R1681+[3]BS17A!R1682+[3]BS17A!R1683+[3]BS17A!R1684+[3]BS17A!R1685+[3]BS17A!R1687+[3]BS17A!R1688+[3]BS17A!R1689+[3]BS17A!R1691+[3]BS17A!R1692+[3]BS17A!R1693+[3]BS17A!R1694+[3]BS17A!R1698+[3]BS17A!R1699+[3]BS17A!R1700+[3]BS17A!R1702+[3]BS17A!R1703+[3]BS17A!R1704+[3]BS17A!R1705+[3]BS17A!R1708+[3]BS17A!R1710+[3]BS17A!R1711+[3]BS17A!R1719+[3]BS17A!R1720+[3]BS17A!R1721+[3]BS17A!R1722+[3]BS17A!R1723+[3]BS17A!R1725+[3]BS17A!R1726+[3]BS17A!R1727+[3]BS17A!R1728+[3]BS17A!R1730+[3]BS17A!R1732+[3]BS17A!R1733+[3]BS17A!R1736+[3]BS17A!R1737+[3]BS17A!R1738+[3]BS17A!R1740+[3]BS17A!R1741+[3]BS17A!R1742+[3]BS17A!R1743+[3]BS17A!R1744+[3]BS17A!R1745+[3]BS17A!R1746+[3]BS17A!R1747+[3]BS17A!R1748+[3]BS17A!R1753+[3]BS17A!R1754+[3]BS17A!R1755+[3]BS17A!R1761+[3]BS17A!R1762+[3]BS17A!R1766+[3]BS17A!R1767+[3]BS17A!R1768+[3]BS17A!R1769+[3]BS17A!R1770+[3]BS17A!R1771+[3]BS17A!R1772+[3]BS17A!R1773+[3]BS17A!R1774+[3]BS17A!R1775+[3]BS17A!R1776+[3]BS17A!R1784+[3]BS17A!R1793+[3]BS17A!R1796+[3]BS17A!R1797+[3]BS17A!R1799+[3]BS17A!R1804+[3]BS17A!R1806+[3]BS17A!R1807+[3]BS17A!R1808+[3]BS17A!R1809+[3]BS17A!R1815+[3]BS17A!R1817+[3]BS17A!R1818+[3]BS17A!R1820+[3]BS17A!R1821+[3]BS17A!R1823+[3]BS17A!R1824+[3]BS17A!R1825+[3]BS17A!R1827+[3]BS17A!R1833+[3]BS17A!R1837+[3]BS17A!R1843</f>
        <v>0</v>
      </c>
      <c r="O91" s="788">
        <f>+[3]BS17D!C1640+[3]BS17D!C1643+[3]BS17D!C1644+[3]BS17D!C1645+[3]BS17D!C1653+[3]BS17D!C1654+[3]BS17D!C1655+[3]BS17D!C1663+[3]BS17D!C1664+[3]BS17D!C1665+[3]BS17D!C1666+[3]BS17D!C1667+[3]BS17D!C1668+[3]BS17D!C1669+[3]BS17D!C1670+[3]BS17D!C1671+[3]BS17D!C1672+[3]BS17D!C1673+[3]BS17D!C1674+[3]BS17D!C1675+[3]BS17D!C1676+[3]BS17D!C1678+[3]BS17D!C1679+[3]BS17D!C1680+[3]BS17D!C1681+[3]BS17D!C1682+[3]BS17D!C1683+[3]BS17D!C1684+[3]BS17D!C1685+[3]BS17D!C1687+[3]BS17D!C1688+[3]BS17D!C1689+[3]BS17D!C1691+[3]BS17D!C1692+[3]BS17D!C1693+[3]BS17D!C1694+[3]BS17D!C1698+[3]BS17D!C1699+[3]BS17D!C1700+[3]BS17D!C1702+[3]BS17D!C1703+[3]BS17D!C1704+[3]BS17D!C1705+[3]BS17D!C1708+[3]BS17D!C1710+[3]BS17D!C1711+[3]BS17D!C1719+[3]BS17D!C1720+[3]BS17D!C1721+[3]BS17D!C1722+[3]BS17D!C1723+[3]BS17D!C1725+[3]BS17D!C1726+[3]BS17D!C1727+[3]BS17D!C1728+[3]BS17D!C1730+[3]BS17D!C1732+[3]BS17D!C1733+[3]BS17D!C1736+[3]BS17D!C1737+[3]BS17D!C1738+[3]BS17D!C1740+[3]BS17D!C1741+[3]BS17D!C1742+[3]BS17D!C1743+[3]BS17D!C1744+[3]BS17D!C1745+[3]BS17D!C1746+[3]BS17D!C1747+[3]BS17D!C1748+[3]BS17D!C1753+[3]BS17D!C1754+[3]BS17D!C1755+[3]BS17D!C1761+[3]BS17D!C1762+[3]BS17D!C1766+[3]BS17D!C1767+[3]BS17D!C1768+[3]BS17D!C1769+[3]BS17D!C1770+[3]BS17D!C1771+[3]BS17D!C1772+[3]BS17D!C1773+[3]BS17D!C1774+[3]BS17D!C1775+[3]BS17D!C1776+[3]BS17D!C1784+[3]BS17D!C1793+[3]BS17D!C1796+[3]BS17D!C1797+[3]BS17D!C1799+[3]BS17D!C1804+[3]BS17D!C1806+[3]BS17D!C1807+[3]BS17D!C1808+[3]BS17D!C1809+[3]BS17D!C1815+[3]BS17D!C1817+[3]BS17D!C1818+[3]BS17D!C1820+[3]BS17D!C1821+[3]BS17D!C1823+[3]BS17D!C1824+[3]BS17D!C1825+[3]BS17D!C1827+[3]BS17D!C1833+[3]BS17D!C1837+[3]BS17D!C1843</f>
        <v>0</v>
      </c>
      <c r="P91" s="788">
        <f>+[3]BS17A!S1640+[3]BS17A!S1643+[3]BS17A!S1644+[3]BS17A!S1645+[3]BS17A!S1653+[3]BS17A!S1654+[3]BS17A!S1655+[3]BS17A!S1663+[3]BS17A!S1664+[3]BS17A!S1665+[3]BS17A!S1666+[3]BS17A!S1667+[3]BS17A!S1668+[3]BS17A!S1669+[3]BS17A!S1670+[3]BS17A!S1671+[3]BS17A!S1672+[3]BS17A!S1673+[3]BS17A!S1674+[3]BS17A!S1675+[3]BS17A!S1676+[3]BS17A!S1678+[3]BS17A!S1679+[3]BS17A!S1680+[3]BS17A!S1681+[3]BS17A!S1682+[3]BS17A!S1683+[3]BS17A!S1684+[3]BS17A!S1685+[3]BS17A!S1687+[3]BS17A!S1688+[3]BS17A!S1689+[3]BS17A!S1691+[3]BS17A!S1692+[3]BS17A!S1693+[3]BS17A!S1694+[3]BS17A!S1698+[3]BS17A!S1699+[3]BS17A!S1700+[3]BS17A!S1702+[3]BS17A!S1703+[3]BS17A!S1704+[3]BS17A!S1705+[3]BS17A!S1708+[3]BS17A!S1710+[3]BS17A!S1711+[3]BS17A!S1719+[3]BS17A!S1720+[3]BS17A!S1721+[3]BS17A!S1722+[3]BS17A!S1723+[3]BS17A!S1725+[3]BS17A!S1726+[3]BS17A!S1727+[3]BS17A!S1728+[3]BS17A!S1730+[3]BS17A!S1732+[3]BS17A!S1733+[3]BS17A!S1736+[3]BS17A!S1737+[3]BS17A!S1738+[3]BS17A!S1740+[3]BS17A!S1741+[3]BS17A!S1742+[3]BS17A!S1743+[3]BS17A!S1744+[3]BS17A!S1745+[3]BS17A!S1746+[3]BS17A!S1747+[3]BS17A!S1748+[3]BS17A!S1753+[3]BS17A!S1754+[3]BS17A!S1755+[3]BS17A!S1761+[3]BS17A!S1762+[3]BS17A!S1766+[3]BS17A!S1767+[3]BS17A!S1768+[3]BS17A!S1769+[3]BS17A!S1770+[3]BS17A!S1771+[3]BS17A!S1772+[3]BS17A!S1773+[3]BS17A!S1774+[3]BS17A!S1775+[3]BS17A!S1776+[3]BS17A!S1784+[3]BS17A!S1793+[3]BS17A!S1796+[3]BS17A!S1797+[3]BS17A!S1799+[3]BS17A!S1804+[3]BS17A!S1806+[3]BS17A!S1807+[3]BS17A!S1808+[3]BS17A!S1809+[3]BS17A!S1815+[3]BS17A!S1817+[3]BS17A!S1818+[3]BS17A!S1820+[3]BS17A!S1821+[3]BS17A!S1823+[3]BS17A!S1824+[3]BS17A!S1825+[3]BS17A!S1827+[3]BS17A!S1833+[3]BS17A!S1837+[3]BS17A!S1843</f>
        <v>0</v>
      </c>
      <c r="Q91" s="788">
        <f>+[3]BS17A!T1640+[3]BS17A!T1643+[3]BS17A!T1644+[3]BS17A!T1645+[3]BS17A!T1653+[3]BS17A!T1654+[3]BS17A!T1655+[3]BS17A!T1663+[3]BS17A!T1664+[3]BS17A!T1665+[3]BS17A!T1666+[3]BS17A!T1667+[3]BS17A!T1668+[3]BS17A!T1669+[3]BS17A!T1670+[3]BS17A!T1671+[3]BS17A!T1672+[3]BS17A!T1673+[3]BS17A!T1674+[3]BS17A!T1675+[3]BS17A!T1676+[3]BS17A!T1678+[3]BS17A!T1679+[3]BS17A!T1680+[3]BS17A!T1681+[3]BS17A!T1682+[3]BS17A!T1683+[3]BS17A!T1684+[3]BS17A!T1685+[3]BS17A!T1687+[3]BS17A!T1688+[3]BS17A!T1689+[3]BS17A!T1691+[3]BS17A!T1692+[3]BS17A!T1693+[3]BS17A!T1694+[3]BS17A!T1698+[3]BS17A!T1699+[3]BS17A!T1700+[3]BS17A!T1702+[3]BS17A!T1703+[3]BS17A!T1704+[3]BS17A!T1705+[3]BS17A!T1708+[3]BS17A!T1710+[3]BS17A!T1711+[3]BS17A!T1719+[3]BS17A!T1720+[3]BS17A!T1721+[3]BS17A!T1722+[3]BS17A!T1723+[3]BS17A!T1725+[3]BS17A!T1726+[3]BS17A!T1727+[3]BS17A!T1728+[3]BS17A!T1730+[3]BS17A!T1732+[3]BS17A!T1733+[3]BS17A!T1736+[3]BS17A!T1737+[3]BS17A!T1738+[3]BS17A!T1740+[3]BS17A!T1741+[3]BS17A!T1742+[3]BS17A!T1743+[3]BS17A!T1744+[3]BS17A!T1745+[3]BS17A!T1746+[3]BS17A!T1747+[3]BS17A!T1748+[3]BS17A!T1753+[3]BS17A!T1754+[3]BS17A!T1755+[3]BS17A!T1761+[3]BS17A!T1762+[3]BS17A!T1766+[3]BS17A!T1767+[3]BS17A!T1768+[3]BS17A!T1769+[3]BS17A!T1770+[3]BS17A!T1771+[3]BS17A!T1772+[3]BS17A!T1773+[3]BS17A!T1774+[3]BS17A!T1775+[3]BS17A!T1776+[3]BS17A!T1784+[3]BS17A!T1793+[3]BS17A!T1796+[3]BS17A!T1797+[3]BS17A!T1799+[3]BS17A!T1804+[3]BS17A!T1806+[3]BS17A!T1807+[3]BS17A!T1808+[3]BS17A!T1809+[3]BS17A!T1815+[3]BS17A!T1817+[3]BS17A!T1818+[3]BS17A!T1820+[3]BS17A!T1821+[3]BS17A!T1823+[3]BS17A!T1824+[3]BS17A!T1825+[3]BS17A!T1827+[3]BS17A!T1833+[3]BS17A!T1837+[3]BS17A!T1843</f>
        <v>0</v>
      </c>
      <c r="R91" s="861"/>
      <c r="S91" s="523"/>
      <c r="Y91" s="645">
        <f>IF(D91&gt;C91,1,0)</f>
        <v>0</v>
      </c>
      <c r="Z91" s="514"/>
      <c r="AA91" s="648"/>
    </row>
    <row r="92" spans="1:27" ht="15" customHeight="1" x14ac:dyDescent="0.2">
      <c r="A92" s="575" t="s">
        <v>126</v>
      </c>
      <c r="B92" s="576" t="s">
        <v>127</v>
      </c>
      <c r="C92" s="862">
        <f>+[3]BS17A!C$1641+[3]BS17A!C$1642+[3]BS17A!C$1646+[3]BS17A!C$1647+[3]BS17A!C$1648+[3]BS17A!C$1649+[3]BS17A!C$1650+[3]BS17A!C$1651+[3]BS17A!C$1652+[3]BS17A!C$1656+[3]BS17A!C$1657+[3]BS17A!C$1658+[3]BS17A!C$1659+[3]BS17A!C$1660+[3]BS17A!C$1661+[3]BS17A!C$1662+[3]BS17A!C$1677+[3]BS17A!C$1686+[3]BS17A!C$1690+[3]BS17A!C$1695+[3]BS17A!C$1696+[3]BS17A!C$1697+[3]BS17A!C$1701+[3]BS17A!C$1706+[3]BS17A!C$1707+[3]BS17A!C$1709+[3]BS17A!C$1712+[3]BS17A!C$1713+[3]BS17A!C$1714+[3]BS17A!C$1715+[3]BS17A!C$1716+[3]BS17A!C$1717+[3]BS17A!C$1718+[3]BS17A!C$1724+[3]BS17A!C$1729+[3]BS17A!C$1731+[3]BS17A!C$1734+[3]BS17A!C$1735+[3]BS17A!C$1739+[3]BS17A!C$1749+[3]BS17A!C$1750+[3]BS17A!C$1751+[3]BS17A!C$1752+[3]BS17A!C$1756+[3]BS17A!C$1757+[3]BS17A!C$1758+[3]BS17A!C$1759+[3]BS17A!C$1760+[3]BS17A!C$1763+[3]BS17A!C$1764+[3]BS17A!C$1765+[3]BS17A!C$1777+[3]BS17A!C$1778+[3]BS17A!C$1779+[3]BS17A!C$1780+[3]BS17A!C$1781+[3]BS17A!C$1782+[3]BS17A!C$1783+[3]BS17A!C$1785+[3]BS17A!C$1786+[3]BS17A!C$1787+[3]BS17A!C$1788+[3]BS17A!C$1789+[3]BS17A!C$1790+[3]BS17A!C$1791+[3]BS17A!C$1792+[3]BS17A!C$1794+[3]BS17A!C$1795+[3]BS17A!C$1798+[3]BS17A!C$1800+[3]BS17A!C$1801+[3]BS17A!C$1802+[3]BS17A!C$1803+[3]BS17A!C$1805+[3]BS17A!C$1810+[3]BS17A!C$1811+[3]BS17A!C$1812+[3]BS17A!C$1813+[3]BS17A!C$1814+[3]BS17A!C$1816+[3]BS17A!C$1819+[3]BS17A!C$1822+[3]BS17A!C$1826+[3]BS17A!C$1828+[3]BS17A!C$1829+[3]BS17A!C$1830+[3]BS17A!C$1831+[3]BS17A!C$1832+[3]BS17A!C$1834+[3]BS17A!C$1835+[3]BS17A!C$1836+[3]BS17A!C$1838+[3]BS17A!C$1839+[3]BS17A!C$1840+[3]BS17A!C$1841+[3]BS17A!C$1842+[3]BS17A!C$1844</f>
        <v>18</v>
      </c>
      <c r="D92" s="759">
        <f>+[3]BS17A!D$1641+[3]BS17A!D$1642+[3]BS17A!D$1646+[3]BS17A!D$1647+[3]BS17A!D$1648+[3]BS17A!D$1649+[3]BS17A!D$1650+[3]BS17A!D$1651+[3]BS17A!D$1652+[3]BS17A!D$1656+[3]BS17A!D$1657+[3]BS17A!D$1658+[3]BS17A!D$1659+[3]BS17A!D$1660+[3]BS17A!D$1661+[3]BS17A!D$1662+[3]BS17A!D$1677+[3]BS17A!D$1686+[3]BS17A!D$1690+[3]BS17A!D$1695+[3]BS17A!D$1696+[3]BS17A!D$1697+[3]BS17A!D$1701+[3]BS17A!D$1706+[3]BS17A!D$1707+[3]BS17A!D$1709+[3]BS17A!D$1712+[3]BS17A!D$1713+[3]BS17A!D$1714+[3]BS17A!D$1715+[3]BS17A!D$1716+[3]BS17A!D$1717+[3]BS17A!D$1718+[3]BS17A!D$1724+[3]BS17A!D$1729+[3]BS17A!D$1731+[3]BS17A!D$1734+[3]BS17A!D$1735+[3]BS17A!D$1739+[3]BS17A!D$1749+[3]BS17A!D$1750+[3]BS17A!D$1751+[3]BS17A!D$1752+[3]BS17A!D$1756+[3]BS17A!D$1757+[3]BS17A!D$1758+[3]BS17A!D$1759+[3]BS17A!D$1760+[3]BS17A!D$1763+[3]BS17A!D$1764+[3]BS17A!D$1765+[3]BS17A!D$1777+[3]BS17A!D$1778+[3]BS17A!D$1779+[3]BS17A!D$1780+[3]BS17A!D$1781+[3]BS17A!D$1782+[3]BS17A!D$1783+[3]BS17A!D$1785+[3]BS17A!D$1786+[3]BS17A!D$1787+[3]BS17A!D$1788+[3]BS17A!D$1789+[3]BS17A!D$1790+[3]BS17A!D$1791+[3]BS17A!D$1792+[3]BS17A!D$1794+[3]BS17A!D$1795+[3]BS17A!D$1798+[3]BS17A!D$1800+[3]BS17A!D$1801+[3]BS17A!D$1802+[3]BS17A!D$1803+[3]BS17A!D$1805+[3]BS17A!D$1810+[3]BS17A!D$1811+[3]BS17A!D$1812+[3]BS17A!D$1813+[3]BS17A!D$1814+[3]BS17A!D$1816+[3]BS17A!D$1819+[3]BS17A!D$1822+[3]BS17A!D$1826+[3]BS17A!D$1828+[3]BS17A!D$1829+[3]BS17A!D$1830+[3]BS17A!D$1831+[3]BS17A!D$1832+[3]BS17A!D$1834+[3]BS17A!D$1835+[3]BS17A!D$1836+[3]BS17A!D$1838+[3]BS17A!D$1839+[3]BS17A!D$1840+[3]BS17A!D$1841+[3]BS17A!D$1842+[3]BS17A!D$1844</f>
        <v>13</v>
      </c>
      <c r="E92" s="757">
        <f>SUM(F92:H92)</f>
        <v>13</v>
      </c>
      <c r="F92" s="758">
        <f>+[3]BS17A!D$1641+[3]BS17A!D$1642+[3]BS17A!D$1646+[3]BS17A!D$1647+[3]BS17A!D$1648+[3]BS17A!D$1649+[3]BS17A!D$1650+[3]BS17A!D$1651+[3]BS17A!D$1652+[3]BS17A!D$1656+[3]BS17A!D$1657+[3]BS17A!D$1658+[3]BS17A!D$1659+[3]BS17A!D$1660+[3]BS17A!D$1661+[3]BS17A!D$1662+[3]BS17A!D$1677+[3]BS17A!D$1686+[3]BS17A!D$1690+[3]BS17A!D$1695+[3]BS17A!D$1696+[3]BS17A!D$1697+[3]BS17A!D$1701+[3]BS17A!D$1706+[3]BS17A!D$1707+[3]BS17A!D$1709+[3]BS17A!D$1712+[3]BS17A!D$1713+[3]BS17A!D$1714+[3]BS17A!D$1715+[3]BS17A!D$1716+[3]BS17A!D$1717+[3]BS17A!D$1718+[3]BS17A!D$1724+[3]BS17A!D$1729+[3]BS17A!D$1731+[3]BS17A!D$1734+[3]BS17A!D$1735+[3]BS17A!D$1739+[3]BS17A!D$1749+[3]BS17A!D$1750+[3]BS17A!D$1751+[3]BS17A!D$1752+[3]BS17A!D$1756+[3]BS17A!D$1757+[3]BS17A!D$1758+[3]BS17A!D$1759+[3]BS17A!D$1760+[3]BS17A!D$1763+[3]BS17A!D$1764+[3]BS17A!D$1765+[3]BS17A!D$1777+[3]BS17A!D$1778+[3]BS17A!D$1779+[3]BS17A!D$1780+[3]BS17A!D$1781+[3]BS17A!D$1782+[3]BS17A!D$1783+[3]BS17A!D$1785+[3]BS17A!D$1786+[3]BS17A!D$1787+[3]BS17A!D$1788+[3]BS17A!D$1789+[3]BS17A!D$1790+[3]BS17A!D$1791+[3]BS17A!D$1792+[3]BS17A!D$1794+[3]BS17A!D$1795+[3]BS17A!D$1798+[3]BS17A!D$1800+[3]BS17A!D$1801+[3]BS17A!D$1802+[3]BS17A!D$1803+[3]BS17A!D$1805+[3]BS17A!D$1810+[3]BS17A!D$1811+[3]BS17A!D$1812+[3]BS17A!D$1813+[3]BS17A!D$1814+[3]BS17A!D$1816+[3]BS17A!D$1819+[3]BS17A!D$1822+[3]BS17A!D$1826+[3]BS17A!D$1828+[3]BS17A!D$1829+[3]BS17A!D$1830+[3]BS17A!D$1831+[3]BS17A!D$1832+[3]BS17A!D$1834+[3]BS17A!D$1835+[3]BS17A!D$1836+[3]BS17A!D$1838+[3]BS17A!D$1839+[3]BS17A!D$1840+[3]BS17A!D$1841+[3]BS17A!D$1842+[3]BS17A!D$1844</f>
        <v>13</v>
      </c>
      <c r="G92" s="758">
        <f>+[3]BS17A!F$1641+[3]BS17A!F$1642+[3]BS17A!F$1646+[3]BS17A!F$1647+[3]BS17A!F$1648+[3]BS17A!F$1649+[3]BS17A!F$1650+[3]BS17A!F$1651+[3]BS17A!F$1652+[3]BS17A!F$1656+[3]BS17A!F$1657+[3]BS17A!F$1658+[3]BS17A!F$1659+[3]BS17A!F$1660+[3]BS17A!F$1661+[3]BS17A!F$1662+[3]BS17A!F$1677+[3]BS17A!F$1686+[3]BS17A!F$1690+[3]BS17A!F$1695+[3]BS17A!F$1696+[3]BS17A!F$1697+[3]BS17A!F$1701+[3]BS17A!F$1706+[3]BS17A!F$1707+[3]BS17A!F$1709+[3]BS17A!F$1712+[3]BS17A!F$1713+[3]BS17A!F$1714+[3]BS17A!F$1715+[3]BS17A!F$1716+[3]BS17A!F$1717+[3]BS17A!F$1718+[3]BS17A!F$1724+[3]BS17A!F$1729+[3]BS17A!F$1731+[3]BS17A!F$1734+[3]BS17A!F$1735+[3]BS17A!F$1739+[3]BS17A!F$1749+[3]BS17A!F$1750+[3]BS17A!F$1751+[3]BS17A!F$1752+[3]BS17A!F$1756+[3]BS17A!F$1757+[3]BS17A!F$1758+[3]BS17A!F$1759+[3]BS17A!F$1760+[3]BS17A!F$1763+[3]BS17A!F$1764+[3]BS17A!F$1765+[3]BS17A!F$1777+[3]BS17A!F$1778+[3]BS17A!F$1779+[3]BS17A!F$1780+[3]BS17A!F$1781+[3]BS17A!F$1782+[3]BS17A!F$1783+[3]BS17A!F$1785+[3]BS17A!F$1786+[3]BS17A!F$1787+[3]BS17A!F$1788+[3]BS17A!F$1789+[3]BS17A!F$1790+[3]BS17A!F$1791+[3]BS17A!F$1792+[3]BS17A!F$1794+[3]BS17A!F$1795+[3]BS17A!F$1798+[3]BS17A!F$1800+[3]BS17A!F$1801+[3]BS17A!F$1802+[3]BS17A!F$1803+[3]BS17A!F$1805+[3]BS17A!F$1810+[3]BS17A!F$1811+[3]BS17A!F$1812+[3]BS17A!F$1813+[3]BS17A!F$1814+[3]BS17A!F$1816+[3]BS17A!F$1819+[3]BS17A!F$1822+[3]BS17A!F$1826+[3]BS17A!F$1828+[3]BS17A!F$1829+[3]BS17A!F$1830+[3]BS17A!F$1831+[3]BS17A!F$1832+[3]BS17A!F$1834+[3]BS17A!F$1835+[3]BS17A!F$1836+[3]BS17A!F$1838+[3]BS17A!F$1839+[3]BS17A!F$1840+[3]BS17A!F$1841+[3]BS17A!F$1842+[3]BS17A!F$1844</f>
        <v>0</v>
      </c>
      <c r="H92" s="758">
        <f>+[3]BS17A!G$1641+[3]BS17A!G$1642+[3]BS17A!G$1646+[3]BS17A!G$1647+[3]BS17A!G$1648+[3]BS17A!G$1649+[3]BS17A!G$1650+[3]BS17A!G$1651+[3]BS17A!G$1652+[3]BS17A!G$1656+[3]BS17A!G$1657+[3]BS17A!G$1658+[3]BS17A!G$1659+[3]BS17A!G$1660+[3]BS17A!G$1661+[3]BS17A!G$1662+[3]BS17A!G$1677+[3]BS17A!G$1686+[3]BS17A!G$1690+[3]BS17A!G$1695+[3]BS17A!G$1696+[3]BS17A!G$1697+[3]BS17A!G$1701+[3]BS17A!G$1706+[3]BS17A!G$1707+[3]BS17A!G$1709+[3]BS17A!G$1712+[3]BS17A!G$1713+[3]BS17A!G$1714+[3]BS17A!G$1715+[3]BS17A!G$1716+[3]BS17A!G$1717+[3]BS17A!G$1718+[3]BS17A!G$1724+[3]BS17A!G$1729+[3]BS17A!G$1731+[3]BS17A!G$1734+[3]BS17A!G$1735+[3]BS17A!G$1739+[3]BS17A!G$1749+[3]BS17A!G$1750+[3]BS17A!G$1751+[3]BS17A!G$1752+[3]BS17A!G$1756+[3]BS17A!G$1757+[3]BS17A!G$1758+[3]BS17A!G$1759+[3]BS17A!G$1760+[3]BS17A!G$1763+[3]BS17A!G$1764+[3]BS17A!G$1765+[3]BS17A!G$1777+[3]BS17A!G$1778+[3]BS17A!G$1779+[3]BS17A!G$1780+[3]BS17A!G$1781+[3]BS17A!G$1782+[3]BS17A!G$1783+[3]BS17A!G$1785+[3]BS17A!G$1786+[3]BS17A!G$1787+[3]BS17A!G$1788+[3]BS17A!G$1789+[3]BS17A!G$1790+[3]BS17A!G$1791+[3]BS17A!G$1792+[3]BS17A!G$1794+[3]BS17A!G$1795+[3]BS17A!G$1798+[3]BS17A!G$1800+[3]BS17A!G$1801+[3]BS17A!G$1802+[3]BS17A!G$1803+[3]BS17A!G$1805+[3]BS17A!G$1810+[3]BS17A!G$1811+[3]BS17A!G$1812+[3]BS17A!G$1813+[3]BS17A!G$1814+[3]BS17A!G$1816+[3]BS17A!G$1819+[3]BS17A!G$1822+[3]BS17A!G$1826+[3]BS17A!G$1828+[3]BS17A!G$1829+[3]BS17A!G$1830+[3]BS17A!G$1831+[3]BS17A!G$1832+[3]BS17A!G$1834+[3]BS17A!G$1835+[3]BS17A!G$1836+[3]BS17A!G$1838+[3]BS17A!G$1839+[3]BS17A!G$1840+[3]BS17A!G$1841+[3]BS17A!G$1842+[3]BS17A!G$1844</f>
        <v>0</v>
      </c>
      <c r="I92" s="859">
        <f>SUM(J92:L92)</f>
        <v>5</v>
      </c>
      <c r="J92" s="860">
        <f>+[3]BS17A!E$1641+[3]BS17A!E$1642+[3]BS17A!E$1646+[3]BS17A!E$1647+[3]BS17A!E$1648+[3]BS17A!E$1649+[3]BS17A!E$1650+[3]BS17A!E$1651+[3]BS17A!E$1652+[3]BS17A!E$1656+[3]BS17A!E$1657+[3]BS17A!E$1658+[3]BS17A!E$1659+[3]BS17A!E$1660+[3]BS17A!E$1661+[3]BS17A!E$1662+[3]BS17A!E$1677+[3]BS17A!E$1686+[3]BS17A!E$1690+[3]BS17A!E$1695+[3]BS17A!E$1696+[3]BS17A!E$1697+[3]BS17A!E$1701+[3]BS17A!E$1706+[3]BS17A!E$1707+[3]BS17A!E$1709+[3]BS17A!E$1712+[3]BS17A!E$1713+[3]BS17A!E$1714+[3]BS17A!E$1715+[3]BS17A!E$1716+[3]BS17A!E$1717+[3]BS17A!E$1718+[3]BS17A!E$1724+[3]BS17A!E$1729+[3]BS17A!E$1731+[3]BS17A!E$1734+[3]BS17A!E$1735+[3]BS17A!E$1739+[3]BS17A!E$1749+[3]BS17A!E$1750+[3]BS17A!E$1751+[3]BS17A!E$1752+[3]BS17A!E$1756+[3]BS17A!E$1757+[3]BS17A!E$1758+[3]BS17A!E$1759+[3]BS17A!E$1760+[3]BS17A!E$1763+[3]BS17A!E$1764+[3]BS17A!E$1765+[3]BS17A!E$1777+[3]BS17A!E$1778+[3]BS17A!E$1779+[3]BS17A!E$1780+[3]BS17A!E$1781+[3]BS17A!E$1782+[3]BS17A!E$1783+[3]BS17A!E$1785+[3]BS17A!E$1786+[3]BS17A!E$1787+[3]BS17A!E$1788+[3]BS17A!E$1789+[3]BS17A!E$1790+[3]BS17A!E$1791+[3]BS17A!E$1792+[3]BS17A!E$1794+[3]BS17A!E$1795+[3]BS17A!E$1798+[3]BS17A!E$1800+[3]BS17A!E$1801+[3]BS17A!E$1802+[3]BS17A!E$1803+[3]BS17A!E$1805+[3]BS17A!E$1810+[3]BS17A!E$1811+[3]BS17A!E$1812+[3]BS17A!E$1813+[3]BS17A!E$1814+[3]BS17A!E$1816+[3]BS17A!E$1819+[3]BS17A!E$1822+[3]BS17A!E$1826+[3]BS17A!E$1828+[3]BS17A!E$1829+[3]BS17A!E$1830+[3]BS17A!E$1831+[3]BS17A!E$1832+[3]BS17A!E$1834+[3]BS17A!E$1835+[3]BS17A!E$1836+[3]BS17A!E$1838+[3]BS17A!E$1839+[3]BS17A!E$1840+[3]BS17A!E$1841+[3]BS17A!E$1842+[3]BS17A!E$1844</f>
        <v>5</v>
      </c>
      <c r="K92" s="863">
        <f>+[3]BS17A!H$1641+[3]BS17A!H$1642+[3]BS17A!H$1646+[3]BS17A!H$1647+[3]BS17A!H$1648+[3]BS17A!H$1649+[3]BS17A!H$1650+[3]BS17A!H$1651+[3]BS17A!H$1652+[3]BS17A!H$1656+[3]BS17A!H$1657+[3]BS17A!H$1658+[3]BS17A!H$1659+[3]BS17A!H$1660+[3]BS17A!H$1661+[3]BS17A!H$1662+[3]BS17A!H$1677+[3]BS17A!H$1686+[3]BS17A!H$1690+[3]BS17A!H$1695+[3]BS17A!H$1696+[3]BS17A!H$1697+[3]BS17A!H$1701+[3]BS17A!H$1706+[3]BS17A!H$1707+[3]BS17A!H$1709+[3]BS17A!H$1712+[3]BS17A!H$1713+[3]BS17A!H$1714+[3]BS17A!H$1715+[3]BS17A!H$1716+[3]BS17A!H$1717+[3]BS17A!H$1718+[3]BS17A!H$1724+[3]BS17A!H$1729+[3]BS17A!H$1731+[3]BS17A!H$1734+[3]BS17A!H$1735+[3]BS17A!H$1739+[3]BS17A!H$1749+[3]BS17A!H$1750+[3]BS17A!H$1751+[3]BS17A!H$1752+[3]BS17A!H$1756+[3]BS17A!H$1757+[3]BS17A!H$1758+[3]BS17A!H$1759+[3]BS17A!H$1760+[3]BS17A!H$1763+[3]BS17A!H$1764+[3]BS17A!H$1765+[3]BS17A!H$1777+[3]BS17A!H$1778+[3]BS17A!H$1779+[3]BS17A!H$1780+[3]BS17A!H$1781+[3]BS17A!H$1782+[3]BS17A!H$1783+[3]BS17A!H$1785+[3]BS17A!H$1786+[3]BS17A!H$1787+[3]BS17A!H$1788+[3]BS17A!H$1789+[3]BS17A!H$1790+[3]BS17A!H$1791+[3]BS17A!H$1792+[3]BS17A!H$1794+[3]BS17A!H$1795+[3]BS17A!H$1798+[3]BS17A!H$1800+[3]BS17A!H$1801+[3]BS17A!H$1802+[3]BS17A!H$1803+[3]BS17A!H$1805+[3]BS17A!H$1810+[3]BS17A!H$1811+[3]BS17A!H$1812+[3]BS17A!H$1813+[3]BS17A!H$1814+[3]BS17A!H$1816+[3]BS17A!H$1819+[3]BS17A!H$1822+[3]BS17A!H$1826+[3]BS17A!H$1828+[3]BS17A!H$1829+[3]BS17A!H$1830+[3]BS17A!H$1831+[3]BS17A!H$1832+[3]BS17A!H$1834+[3]BS17A!H$1835+[3]BS17A!H$1836+[3]BS17A!H$1838+[3]BS17A!H$1839+[3]BS17A!H$1840+[3]BS17A!H$1841+[3]BS17A!H$1842+[3]BS17A!H$1844</f>
        <v>0</v>
      </c>
      <c r="L92" s="863">
        <f>+[3]BS17A!I$1641+[3]BS17A!I$1642+[3]BS17A!I$1646+[3]BS17A!I$1647+[3]BS17A!I$1648+[3]BS17A!I$1649+[3]BS17A!I$1650+[3]BS17A!I$1651+[3]BS17A!I$1652+[3]BS17A!I$1656+[3]BS17A!I$1657+[3]BS17A!I$1658+[3]BS17A!I$1659+[3]BS17A!I$1660+[3]BS17A!I$1661+[3]BS17A!I$1662+[3]BS17A!I$1677+[3]BS17A!I$1686+[3]BS17A!I$1690+[3]BS17A!I$1695+[3]BS17A!I$1696+[3]BS17A!I$1697+[3]BS17A!I$1701+[3]BS17A!I$1706+[3]BS17A!I$1707+[3]BS17A!I$1709+[3]BS17A!I$1712+[3]BS17A!I$1713+[3]BS17A!I$1714+[3]BS17A!I$1715+[3]BS17A!I$1716+[3]BS17A!I$1717+[3]BS17A!I$1718+[3]BS17A!I$1724+[3]BS17A!I$1729+[3]BS17A!I$1731+[3]BS17A!I$1734+[3]BS17A!I$1735+[3]BS17A!I$1739+[3]BS17A!I$1749+[3]BS17A!I$1750+[3]BS17A!I$1751+[3]BS17A!I$1752+[3]BS17A!I$1756+[3]BS17A!I$1757+[3]BS17A!I$1758+[3]BS17A!I$1759+[3]BS17A!I$1760+[3]BS17A!I$1763+[3]BS17A!I$1764+[3]BS17A!I$1765+[3]BS17A!I$1777+[3]BS17A!I$1778+[3]BS17A!I$1779+[3]BS17A!I$1780+[3]BS17A!I$1781+[3]BS17A!I$1782+[3]BS17A!I$1783+[3]BS17A!I$1785+[3]BS17A!I$1786+[3]BS17A!I$1787+[3]BS17A!I$1788+[3]BS17A!I$1789+[3]BS17A!I$1790+[3]BS17A!I$1791+[3]BS17A!I$1792+[3]BS17A!I$1794+[3]BS17A!I$1795+[3]BS17A!I$1798+[3]BS17A!I$1800+[3]BS17A!I$1801+[3]BS17A!I$1802+[3]BS17A!I$1803+[3]BS17A!I$1805+[3]BS17A!I$1810+[3]BS17A!I$1811+[3]BS17A!I$1812+[3]BS17A!I$1813+[3]BS17A!I$1814+[3]BS17A!I$1816+[3]BS17A!I$1819+[3]BS17A!I$1822+[3]BS17A!I$1826+[3]BS17A!I$1828+[3]BS17A!I$1829+[3]BS17A!I$1830+[3]BS17A!I$1831+[3]BS17A!I$1832+[3]BS17A!I$1834+[3]BS17A!I$1835+[3]BS17A!I$1836+[3]BS17A!I$1838+[3]BS17A!I$1839+[3]BS17A!I$1840+[3]BS17A!I$1841+[3]BS17A!I$1842+[3]BS17A!I$1844</f>
        <v>0</v>
      </c>
      <c r="M92" s="755">
        <f>+[3]BS17A!AB$1641+[3]BS17A!AB$1642+[3]BS17A!AB$1646+[3]BS17A!AB$1647+[3]BS17A!AB$1648+[3]BS17A!AB$1649+[3]BS17A!AB$1650+[3]BS17A!AB$1651+[3]BS17A!AB$1652+[3]BS17A!AB$1656+[3]BS17A!AB$1657+[3]BS17A!AB$1658+[3]BS17A!AB$1659+[3]BS17A!AB$1660+[3]BS17A!AB$1661+[3]BS17A!AB$1662+[3]BS17A!AB$1677+[3]BS17A!AB$1686+[3]BS17A!AB$1690+[3]BS17A!AB$1695+[3]BS17A!AB$1696+[3]BS17A!AB$1697+[3]BS17A!AB$1701+[3]BS17A!AB$1706+[3]BS17A!AB$1707+[3]BS17A!AB$1709+[3]BS17A!AB$1712+[3]BS17A!AB$1713+[3]BS17A!AB$1714+[3]BS17A!AB$1715+[3]BS17A!AB$1716+[3]BS17A!AB$1717+[3]BS17A!AB$1718+[3]BS17A!AB$1724+[3]BS17A!AB$1729+[3]BS17A!AB$1731+[3]BS17A!AB$1734+[3]BS17A!AB$1735+[3]BS17A!AB$1739+[3]BS17A!AB$1749+[3]BS17A!AB$1750+[3]BS17A!AB$1751+[3]BS17A!AB$1752+[3]BS17A!AB$1756+[3]BS17A!AB$1757+[3]BS17A!AB$1758+[3]BS17A!AB$1759+[3]BS17A!AB$1760+[3]BS17A!AB$1763+[3]BS17A!AB$1764+[3]BS17A!AB$1765+[3]BS17A!AB$1777+[3]BS17A!AB$1778+[3]BS17A!AB$1779+[3]BS17A!AB$1780+[3]BS17A!AB$1781+[3]BS17A!AB$1782+[3]BS17A!AB$1783+[3]BS17A!AB$1785+[3]BS17A!AB$1786+[3]BS17A!AB$1787+[3]BS17A!AB$1788+[3]BS17A!AB$1789+[3]BS17A!AB$1790+[3]BS17A!AB$1791+[3]BS17A!AB$1792+[3]BS17A!AB$1794+[3]BS17A!AB$1795+[3]BS17A!AB$1798+[3]BS17A!AB$1800+[3]BS17A!AB$1801+[3]BS17A!AB$1802+[3]BS17A!AB$1803+[3]BS17A!AB$1805+[3]BS17A!AB$1810+[3]BS17A!AB$1811+[3]BS17A!AB$1812+[3]BS17A!AB$1813+[3]BS17A!AB$1814+[3]BS17A!AB$1816+[3]BS17A!AB$1819+[3]BS17A!AB$1822+[3]BS17A!AB$1826+[3]BS17A!AB$1828+[3]BS17A!AB$1829+[3]BS17A!AB$1830+[3]BS17A!AB$1831+[3]BS17A!AB$1832+[3]BS17A!AB$1834+[3]BS17A!AB$1835+[3]BS17A!AB$1836+[3]BS17A!AB$1838+[3]BS17A!AB$1839+[3]BS17A!AB$1840+[3]BS17A!AB$1841+[3]BS17A!AB$1842+[3]BS17A!AB$1844</f>
        <v>0</v>
      </c>
      <c r="N92" s="755">
        <f>+[3]BS17A!Q$1641+[3]BS17A!Q$1642+[3]BS17A!Q$1646+[3]BS17A!Q$1647+[3]BS17A!Q$1648+[3]BS17A!Q$1649+[3]BS17A!Q$1650+[3]BS17A!Q$1651+[3]BS17A!Q$1652+[3]BS17A!Q$1656+[3]BS17A!Q$1657+[3]BS17A!Q$1658+[3]BS17A!Q$1659+[3]BS17A!Q$1660+[3]BS17A!Q$1661+[3]BS17A!Q$1662+[3]BS17A!Q$1677+[3]BS17A!Q$1686+[3]BS17A!Q$1690+[3]BS17A!Q$1695+[3]BS17A!Q$1696+[3]BS17A!Q$1697+[3]BS17A!Q$1701+[3]BS17A!Q$1706+[3]BS17A!Q$1707+[3]BS17A!Q$1709+[3]BS17A!Q$1712+[3]BS17A!Q$1713+[3]BS17A!Q$1714+[3]BS17A!Q$1715+[3]BS17A!Q$1716+[3]BS17A!Q$1717+[3]BS17A!Q$1718+[3]BS17A!Q$1724+[3]BS17A!Q$1729+[3]BS17A!Q$1731+[3]BS17A!Q$1734+[3]BS17A!Q$1735+[3]BS17A!Q$1739+[3]BS17A!Q$1749+[3]BS17A!Q$1750+[3]BS17A!Q$1751+[3]BS17A!Q$1752+[3]BS17A!Q$1756+[3]BS17A!Q$1757+[3]BS17A!Q$1758+[3]BS17A!Q$1759+[3]BS17A!Q$1760+[3]BS17A!Q$1763+[3]BS17A!Q$1764+[3]BS17A!Q$1765+[3]BS17A!Q$1777+[3]BS17A!Q$1778+[3]BS17A!Q$1779+[3]BS17A!Q$1780+[3]BS17A!Q$1781+[3]BS17A!Q$1782+[3]BS17A!Q$1783+[3]BS17A!Q$1785+[3]BS17A!Q$1786+[3]BS17A!Q$1787+[3]BS17A!Q$1788+[3]BS17A!Q$1789+[3]BS17A!Q$1790+[3]BS17A!Q$1791+[3]BS17A!Q$1792+[3]BS17A!Q$1794+[3]BS17A!Q$1795+[3]BS17A!Q$1798+[3]BS17A!Q$1800+[3]BS17A!Q$1801+[3]BS17A!Q$1802+[3]BS17A!Q$1803+[3]BS17A!Q$1805+[3]BS17A!Q$1810+[3]BS17A!Q$1811+[3]BS17A!Q$1812+[3]BS17A!Q$1813+[3]BS17A!Q$1814+[3]BS17A!Q$1816+[3]BS17A!Q$1819+[3]BS17A!Q$1822+[3]BS17A!Q$1826+[3]BS17A!Q$1828+[3]BS17A!Q$1829+[3]BS17A!Q$1830+[3]BS17A!Q$1831+[3]BS17A!Q$1832+[3]BS17A!Q$1834+[3]BS17A!Q$1835+[3]BS17A!Q$1836+[3]BS17A!Q$1838+[3]BS17A!Q$1839+[3]BS17A!Q$1840+[3]BS17A!Q$1841+[3]BS17A!Q$1842+[3]BS17A!Q$1844+[3]BS17A!R$1641+[3]BS17A!R$1642+[3]BS17A!R$1646+[3]BS17A!R$1647+[3]BS17A!R$1648+[3]BS17A!R$1649+[3]BS17A!R$1650+[3]BS17A!R$1651+[3]BS17A!R$1652+[3]BS17A!R$1656+[3]BS17A!R$1657+[3]BS17A!R$1658+[3]BS17A!R$1659+[3]BS17A!R$1660+[3]BS17A!R$1661+[3]BS17A!R$1662+[3]BS17A!R$1677+[3]BS17A!R$1686+[3]BS17A!R$1690+[3]BS17A!R$1695+[3]BS17A!R$1696+[3]BS17A!R$1697+[3]BS17A!R$1701+[3]BS17A!R$1706+[3]BS17A!R$1707+[3]BS17A!R$1709+[3]BS17A!R$1712+[3]BS17A!R$1713+[3]BS17A!R$1714+[3]BS17A!R$1715+[3]BS17A!R$1716+[3]BS17A!R$1717+[3]BS17A!R$1718+[3]BS17A!R$1724+[3]BS17A!R$1729+[3]BS17A!R$1731+[3]BS17A!R$1734+[3]BS17A!R$1735+[3]BS17A!R$1739+[3]BS17A!R$1749+[3]BS17A!R$1750+[3]BS17A!R$1751+[3]BS17A!R$1752+[3]BS17A!R$1756+[3]BS17A!R$1757+[3]BS17A!R$1758+[3]BS17A!R$1759+[3]BS17A!R$1760+[3]BS17A!R$1763+[3]BS17A!R$1764+[3]BS17A!R$1765+[3]BS17A!R$1777+[3]BS17A!R$1778+[3]BS17A!R$1779+[3]BS17A!R$1780+[3]BS17A!R$1781+[3]BS17A!R$1782+[3]BS17A!R$1783+[3]BS17A!R$1785+[3]BS17A!R$1786+[3]BS17A!R$1787+[3]BS17A!R$1788+[3]BS17A!R$1789+[3]BS17A!R$1790+[3]BS17A!R$1791+[3]BS17A!R$1792+[3]BS17A!R$1794+[3]BS17A!R$1795+[3]BS17A!R$1798+[3]BS17A!R$1800+[3]BS17A!R$1801+[3]BS17A!R$1802+[3]BS17A!R$1803+[3]BS17A!R$1805+[3]BS17A!R$1810+[3]BS17A!R$1811+[3]BS17A!R$1812+[3]BS17A!R$1813+[3]BS17A!R$1814+[3]BS17A!R$1816+[3]BS17A!R$1819+[3]BS17A!R$1822+[3]BS17A!R$1826+[3]BS17A!R$1828+[3]BS17A!R$1829+[3]BS17A!R$1830+[3]BS17A!R$1831+[3]BS17A!R$1832+[3]BS17A!R$1834+[3]BS17A!R$1835+[3]BS17A!R$1836+[3]BS17A!R$1838+[3]BS17A!R$1839+[3]BS17A!R$1840+[3]BS17A!R$1841+[3]BS17A!R$1842+[3]BS17A!R$1844</f>
        <v>0</v>
      </c>
      <c r="O92" s="755">
        <f>+[3]BS17D!C1641+[3]BS17D!C1642+[3]BS17D!C1646+[3]BS17D!C1647+[3]BS17D!C1648+[3]BS17D!C1649+[3]BS17D!C1650+[3]BS17D!C1651+[3]BS17D!C1652+[3]BS17D!C1656+[3]BS17D!C1657+[3]BS17D!C1658+[3]BS17D!C1659+[3]BS17D!C1660+[3]BS17D!C1661+[3]BS17D!C1662+[3]BS17D!C1677+[3]BS17D!C1686+[3]BS17D!C1690+[3]BS17D!C1695+[3]BS17D!C1696+[3]BS17D!C1697+[3]BS17D!C1701+[3]BS17D!C1706+[3]BS17D!C1707+[3]BS17D!C1709+[3]BS17D!C1712+[3]BS17D!C1713+[3]BS17D!C1714+[3]BS17D!C1715+[3]BS17D!C1716+[3]BS17D!C1717+[3]BS17D!C1718+[3]BS17D!C1724+[3]BS17D!C1729+[3]BS17D!C1731+[3]BS17D!C1734+[3]BS17D!C1735+[3]BS17D!C1739+[3]BS17D!C1749+[3]BS17D!C1750+[3]BS17D!C1751+[3]BS17D!C1752+[3]BS17D!C1756+[3]BS17D!C1757+[3]BS17D!C1758+[3]BS17D!C1759+[3]BS17D!C1760+[3]BS17D!C1763+[3]BS17D!C1764+[3]BS17D!C1765+[3]BS17D!C1777+[3]BS17D!C1778+[3]BS17D!C1779+[3]BS17D!C1780+[3]BS17D!C1781+[3]BS17D!C1782+[3]BS17D!C1783+[3]BS17D!C1785+[3]BS17D!C1786+[3]BS17D!C1787+[3]BS17D!C1788+[3]BS17D!C1789+[3]BS17D!C1790+[3]BS17D!C1791+[3]BS17D!C1792+[3]BS17D!C1794+[3]BS17D!C1795+[3]BS17D!C1798+[3]BS17D!C1800+[3]BS17D!C1801+[3]BS17D!C1802+[3]BS17D!C1803+[3]BS17D!C1805+[3]BS17D!C1810+[3]BS17D!C1811+[3]BS17D!C1812+[3]BS17D!C1813+[3]BS17D!C1814+[3]BS17D!C1816+[3]BS17D!C1819+[3]BS17D!C1822+[3]BS17D!C1826+[3]BS17D!C1828+[3]BS17D!C1829+[3]BS17D!C1830+[3]BS17D!C1831+[3]BS17D!C1832+[3]BS17D!C1834+[3]BS17D!C1835+[3]BS17D!C1836+[3]BS17D!C1838+[3]BS17D!C1839+[3]BS17D!C1840+[3]BS17D!C1841+[3]BS17D!C1842+[3]BS17D!C1844</f>
        <v>0</v>
      </c>
      <c r="P92" s="755">
        <f>+[3]BS17A!S$1641+[3]BS17A!S$1642+[3]BS17A!S$1646+[3]BS17A!S$1647+[3]BS17A!S$1648+[3]BS17A!S$1649+[3]BS17A!S$1650+[3]BS17A!S$1651+[3]BS17A!S$1652+[3]BS17A!S$1656+[3]BS17A!S$1657+[3]BS17A!S$1658+[3]BS17A!S$1659+[3]BS17A!S$1660+[3]BS17A!S$1661+[3]BS17A!S$1662+[3]BS17A!S$1677+[3]BS17A!S$1686+[3]BS17A!S$1690+[3]BS17A!S$1695+[3]BS17A!S$1696+[3]BS17A!S$1697+[3]BS17A!S$1701+[3]BS17A!S$1706+[3]BS17A!S$1707+[3]BS17A!S$1709+[3]BS17A!S$1712+[3]BS17A!S$1713+[3]BS17A!S$1714+[3]BS17A!S$1715+[3]BS17A!S$1716+[3]BS17A!S$1717+[3]BS17A!S$1718+[3]BS17A!S$1724+[3]BS17A!S$1729+[3]BS17A!S$1731+[3]BS17A!S$1734+[3]BS17A!S$1735+[3]BS17A!S$1739+[3]BS17A!S$1749+[3]BS17A!S$1750+[3]BS17A!S$1751+[3]BS17A!S$1752+[3]BS17A!S$1756+[3]BS17A!S$1757+[3]BS17A!S$1758+[3]BS17A!S$1759+[3]BS17A!S$1760+[3]BS17A!S$1763+[3]BS17A!S$1764+[3]BS17A!S$1765+[3]BS17A!S$1777+[3]BS17A!S$1778+[3]BS17A!S$1779+[3]BS17A!S$1780+[3]BS17A!S$1781+[3]BS17A!S$1782+[3]BS17A!S$1783+[3]BS17A!S$1785+[3]BS17A!S$1786+[3]BS17A!S$1787+[3]BS17A!S$1788+[3]BS17A!S$1789+[3]BS17A!S$1790+[3]BS17A!S$1791+[3]BS17A!S$1792+[3]BS17A!S$1794+[3]BS17A!S$1795+[3]BS17A!S$1798+[3]BS17A!S$1800+[3]BS17A!S$1801+[3]BS17A!S$1802+[3]BS17A!S$1803+[3]BS17A!S$1805+[3]BS17A!S$1810+[3]BS17A!S$1811+[3]BS17A!S$1812+[3]BS17A!S$1813+[3]BS17A!S$1814+[3]BS17A!S$1816+[3]BS17A!S$1819+[3]BS17A!S$1822+[3]BS17A!S$1826+[3]BS17A!S$1828+[3]BS17A!S$1829+[3]BS17A!S$1830+[3]BS17A!S$1831+[3]BS17A!S$1832+[3]BS17A!S$1834+[3]BS17A!S$1835+[3]BS17A!S$1836+[3]BS17A!S$1838+[3]BS17A!S$1839+[3]BS17A!S$1840+[3]BS17A!S$1841+[3]BS17A!S$1842+[3]BS17A!S$1844</f>
        <v>0</v>
      </c>
      <c r="Q92" s="755">
        <f>+[3]BS17A!T$1641+[3]BS17A!T$1642+[3]BS17A!T$1646+[3]BS17A!T$1647+[3]BS17A!T$1648+[3]BS17A!T$1649+[3]BS17A!T$1650+[3]BS17A!T$1651+[3]BS17A!T$1652+[3]BS17A!T$1656+[3]BS17A!T$1657+[3]BS17A!T$1658+[3]BS17A!T$1659+[3]BS17A!T$1660+[3]BS17A!T$1661+[3]BS17A!T$1662+[3]BS17A!T$1677+[3]BS17A!T$1686+[3]BS17A!T$1690+[3]BS17A!T$1695+[3]BS17A!T$1696+[3]BS17A!T$1697+[3]BS17A!T$1701+[3]BS17A!T$1706+[3]BS17A!T$1707+[3]BS17A!T$1709+[3]BS17A!T$1712+[3]BS17A!T$1713+[3]BS17A!T$1714+[3]BS17A!T$1715+[3]BS17A!T$1716+[3]BS17A!T$1717+[3]BS17A!T$1718+[3]BS17A!T$1724+[3]BS17A!T$1729+[3]BS17A!T$1731+[3]BS17A!T$1734+[3]BS17A!T$1735+[3]BS17A!T$1739+[3]BS17A!T$1749+[3]BS17A!T$1750+[3]BS17A!T$1751+[3]BS17A!T$1752+[3]BS17A!T$1756+[3]BS17A!T$1757+[3]BS17A!T$1758+[3]BS17A!T$1759+[3]BS17A!T$1760+[3]BS17A!T$1763+[3]BS17A!T$1764+[3]BS17A!T$1765+[3]BS17A!T$1777+[3]BS17A!T$1778+[3]BS17A!T$1779+[3]BS17A!T$1780+[3]BS17A!T$1781+[3]BS17A!T$1782+[3]BS17A!T$1783+[3]BS17A!T$1785+[3]BS17A!T$1786+[3]BS17A!T$1787+[3]BS17A!T$1788+[3]BS17A!T$1789+[3]BS17A!T$1790+[3]BS17A!T$1791+[3]BS17A!T$1792+[3]BS17A!T$1794+[3]BS17A!T$1795+[3]BS17A!T$1798+[3]BS17A!T$1800+[3]BS17A!T$1801+[3]BS17A!T$1802+[3]BS17A!T$1803+[3]BS17A!T$1805+[3]BS17A!T$1810+[3]BS17A!T$1811+[3]BS17A!T$1812+[3]BS17A!T$1813+[3]BS17A!T$1814+[3]BS17A!T$1816+[3]BS17A!T$1819+[3]BS17A!T$1822+[3]BS17A!T$1826+[3]BS17A!T$1828+[3]BS17A!T$1829+[3]BS17A!T$1830+[3]BS17A!T$1831+[3]BS17A!T$1832+[3]BS17A!T$1834+[3]BS17A!T$1835+[3]BS17A!T$1836+[3]BS17A!T$1838+[3]BS17A!T$1839+[3]BS17A!T$1840+[3]BS17A!T$1841+[3]BS17A!T$1842+[3]BS17A!T$1844</f>
        <v>0</v>
      </c>
      <c r="R92" s="861"/>
      <c r="Y92" s="645">
        <f>IF(D92&gt;C92,1,0)</f>
        <v>0</v>
      </c>
      <c r="Z92" s="514"/>
      <c r="AA92" s="648"/>
    </row>
    <row r="93" spans="1:27" s="513" customFormat="1" ht="15" customHeight="1" x14ac:dyDescent="0.2">
      <c r="A93" s="1067" t="s">
        <v>122</v>
      </c>
      <c r="B93" s="1068"/>
      <c r="C93" s="868">
        <f>SUM(C91:C92)</f>
        <v>56</v>
      </c>
      <c r="D93" s="869">
        <f t="shared" ref="D93:Q93" si="15">SUM(D91:D92)</f>
        <v>47</v>
      </c>
      <c r="E93" s="745">
        <f t="shared" si="15"/>
        <v>48</v>
      </c>
      <c r="F93" s="870">
        <f t="shared" si="15"/>
        <v>47</v>
      </c>
      <c r="G93" s="870">
        <f t="shared" si="15"/>
        <v>1</v>
      </c>
      <c r="H93" s="870">
        <f t="shared" si="15"/>
        <v>0</v>
      </c>
      <c r="I93" s="871">
        <f t="shared" si="15"/>
        <v>9</v>
      </c>
      <c r="J93" s="872">
        <f t="shared" si="15"/>
        <v>9</v>
      </c>
      <c r="K93" s="872">
        <f t="shared" si="15"/>
        <v>0</v>
      </c>
      <c r="L93" s="872">
        <f t="shared" si="15"/>
        <v>0</v>
      </c>
      <c r="M93" s="873">
        <f t="shared" si="15"/>
        <v>5</v>
      </c>
      <c r="N93" s="873">
        <f t="shared" si="15"/>
        <v>0</v>
      </c>
      <c r="O93" s="873">
        <f t="shared" si="15"/>
        <v>0</v>
      </c>
      <c r="P93" s="873">
        <f t="shared" si="15"/>
        <v>0</v>
      </c>
      <c r="Q93" s="873">
        <f t="shared" si="15"/>
        <v>0</v>
      </c>
      <c r="R93" s="861"/>
      <c r="Y93" s="645">
        <f>IF(D93&gt;C93,1,0)</f>
        <v>0</v>
      </c>
      <c r="AA93" s="647"/>
    </row>
    <row r="94" spans="1:27" ht="33" customHeight="1" x14ac:dyDescent="0.2">
      <c r="A94" s="1129" t="s">
        <v>128</v>
      </c>
      <c r="B94" s="1129"/>
      <c r="C94" s="1129"/>
      <c r="D94" s="1129"/>
      <c r="E94" s="655"/>
      <c r="I94" s="655" t="str">
        <f>IF(SUM(C96:C102)=(+I85+E85),"","Verificar diferencia IQ totales Sección E.1 y F1")</f>
        <v/>
      </c>
      <c r="X94" s="653">
        <f>IF(SUM(D96:D102)=E85,0,1)</f>
        <v>0</v>
      </c>
      <c r="Y94" s="652">
        <f>IF(SUM(C96:C102)=(+I85+E85),0,1)</f>
        <v>0</v>
      </c>
    </row>
    <row r="95" spans="1:27" ht="38.25" customHeight="1" x14ac:dyDescent="0.2">
      <c r="A95" s="1067" t="s">
        <v>129</v>
      </c>
      <c r="B95" s="1068"/>
      <c r="C95" s="736" t="s">
        <v>14</v>
      </c>
      <c r="D95" s="736" t="s">
        <v>130</v>
      </c>
      <c r="E95" s="687" t="s">
        <v>131</v>
      </c>
      <c r="F95" s="688" t="s">
        <v>132</v>
      </c>
      <c r="I95" s="875" t="s">
        <v>133</v>
      </c>
      <c r="J95" s="729">
        <f>+E85+I85</f>
        <v>1059</v>
      </c>
      <c r="W95" s="513"/>
      <c r="X95" s="637"/>
      <c r="Y95" s="639"/>
      <c r="Z95" s="647"/>
      <c r="AA95" s="513"/>
    </row>
    <row r="96" spans="1:27" ht="15" customHeight="1" x14ac:dyDescent="0.2">
      <c r="A96" s="1110" t="s">
        <v>134</v>
      </c>
      <c r="B96" s="580" t="s">
        <v>135</v>
      </c>
      <c r="C96" s="876">
        <f t="shared" ref="C96:C101" si="16">SUM(E96:F96)</f>
        <v>347</v>
      </c>
      <c r="D96" s="877">
        <v>176</v>
      </c>
      <c r="E96" s="878">
        <v>35</v>
      </c>
      <c r="F96" s="879">
        <v>312</v>
      </c>
      <c r="G96" s="705" t="str">
        <f t="shared" ref="G96:G101" si="17">IF(D96&gt;C96,"Error: Las actividades totales son menores que las realizadas en beneficiarios","")</f>
        <v/>
      </c>
      <c r="I96" s="875" t="s">
        <v>136</v>
      </c>
      <c r="J96" s="730">
        <f>SUM(C96:C102)</f>
        <v>1059</v>
      </c>
      <c r="X96" s="652">
        <f>IF(D96&gt;C96,1,0)</f>
        <v>0</v>
      </c>
      <c r="Y96" s="652"/>
    </row>
    <row r="97" spans="1:26" ht="15" customHeight="1" x14ac:dyDescent="0.2">
      <c r="A97" s="1148"/>
      <c r="B97" s="565" t="s">
        <v>137</v>
      </c>
      <c r="C97" s="880">
        <f>SUM(E97:F97)</f>
        <v>0</v>
      </c>
      <c r="D97" s="881"/>
      <c r="E97" s="882"/>
      <c r="F97" s="883"/>
      <c r="G97" s="705" t="str">
        <f t="shared" si="17"/>
        <v/>
      </c>
      <c r="I97" s="875"/>
      <c r="X97" s="652">
        <f t="shared" ref="X97:X102" si="18">IF(D97&gt;C97,1,0)</f>
        <v>0</v>
      </c>
      <c r="Y97" s="652"/>
    </row>
    <row r="98" spans="1:26" ht="15" customHeight="1" x14ac:dyDescent="0.2">
      <c r="A98" s="1110" t="s">
        <v>138</v>
      </c>
      <c r="B98" s="557" t="s">
        <v>135</v>
      </c>
      <c r="C98" s="884">
        <f t="shared" si="16"/>
        <v>163</v>
      </c>
      <c r="D98" s="885">
        <v>160</v>
      </c>
      <c r="E98" s="886">
        <v>10</v>
      </c>
      <c r="F98" s="887">
        <v>153</v>
      </c>
      <c r="G98" s="705" t="str">
        <f t="shared" si="17"/>
        <v/>
      </c>
      <c r="I98" s="875" t="s">
        <v>139</v>
      </c>
      <c r="J98" s="729">
        <f>+E85</f>
        <v>868</v>
      </c>
      <c r="X98" s="652">
        <f t="shared" si="18"/>
        <v>0</v>
      </c>
      <c r="Y98" s="653"/>
    </row>
    <row r="99" spans="1:26" ht="15" customHeight="1" x14ac:dyDescent="0.2">
      <c r="A99" s="1148"/>
      <c r="B99" s="565" t="s">
        <v>137</v>
      </c>
      <c r="C99" s="880">
        <f t="shared" si="16"/>
        <v>0</v>
      </c>
      <c r="D99" s="881"/>
      <c r="E99" s="882"/>
      <c r="F99" s="883"/>
      <c r="G99" s="705" t="str">
        <f t="shared" si="17"/>
        <v/>
      </c>
      <c r="I99" s="875" t="s">
        <v>140</v>
      </c>
      <c r="J99" s="731">
        <f>SUM(D96:D102)</f>
        <v>868</v>
      </c>
      <c r="X99" s="652">
        <f t="shared" si="18"/>
        <v>0</v>
      </c>
      <c r="Y99" s="653"/>
    </row>
    <row r="100" spans="1:26" ht="15" customHeight="1" x14ac:dyDescent="0.2">
      <c r="A100" s="1096" t="s">
        <v>141</v>
      </c>
      <c r="B100" s="557" t="s">
        <v>142</v>
      </c>
      <c r="C100" s="884">
        <f t="shared" si="16"/>
        <v>164</v>
      </c>
      <c r="D100" s="885">
        <v>164</v>
      </c>
      <c r="E100" s="886">
        <v>18</v>
      </c>
      <c r="F100" s="887">
        <v>146</v>
      </c>
      <c r="G100" s="705" t="str">
        <f t="shared" si="17"/>
        <v/>
      </c>
      <c r="I100" s="888"/>
      <c r="X100" s="652">
        <f t="shared" si="18"/>
        <v>0</v>
      </c>
      <c r="Y100" s="653"/>
    </row>
    <row r="101" spans="1:26" ht="15" customHeight="1" x14ac:dyDescent="0.2">
      <c r="A101" s="1097"/>
      <c r="B101" s="565" t="s">
        <v>143</v>
      </c>
      <c r="C101" s="880">
        <f t="shared" si="16"/>
        <v>6</v>
      </c>
      <c r="D101" s="881">
        <v>6</v>
      </c>
      <c r="E101" s="882"/>
      <c r="F101" s="883">
        <v>6</v>
      </c>
      <c r="G101" s="705" t="str">
        <f t="shared" si="17"/>
        <v/>
      </c>
      <c r="I101" s="888"/>
      <c r="X101" s="652">
        <f t="shared" si="18"/>
        <v>0</v>
      </c>
      <c r="Y101" s="653"/>
    </row>
    <row r="102" spans="1:26" ht="15" customHeight="1" x14ac:dyDescent="0.2">
      <c r="A102" s="1094" t="s">
        <v>144</v>
      </c>
      <c r="B102" s="1095"/>
      <c r="C102" s="889">
        <f>+M85</f>
        <v>379</v>
      </c>
      <c r="D102" s="890">
        <v>362</v>
      </c>
      <c r="E102" s="891"/>
      <c r="F102" s="892"/>
      <c r="G102" s="705" t="str">
        <f>IF(D102&gt;C102,"Error: Las actividades totales son menores que las realizadas en beneficiarios","")</f>
        <v/>
      </c>
      <c r="I102" s="888"/>
      <c r="X102" s="652">
        <f t="shared" si="18"/>
        <v>0</v>
      </c>
      <c r="Y102" s="653"/>
    </row>
    <row r="103" spans="1:26" ht="39" customHeight="1" x14ac:dyDescent="0.2">
      <c r="A103" s="1093" t="s">
        <v>145</v>
      </c>
      <c r="B103" s="1093"/>
      <c r="C103" s="1093"/>
      <c r="D103" s="1093"/>
      <c r="G103" s="526"/>
      <c r="X103" s="638"/>
      <c r="Y103" s="637"/>
    </row>
    <row r="104" spans="1:26" ht="32.25" customHeight="1" x14ac:dyDescent="0.2">
      <c r="A104" s="1067" t="s">
        <v>129</v>
      </c>
      <c r="B104" s="1068"/>
      <c r="C104" s="736" t="s">
        <v>14</v>
      </c>
      <c r="D104" s="687" t="s">
        <v>131</v>
      </c>
      <c r="E104" s="688" t="s">
        <v>132</v>
      </c>
      <c r="F104" s="739"/>
      <c r="G104" s="636"/>
      <c r="I104" s="888"/>
      <c r="X104" s="638"/>
      <c r="Y104" s="637"/>
    </row>
    <row r="105" spans="1:26" ht="15" customHeight="1" x14ac:dyDescent="0.2">
      <c r="A105" s="1112" t="s">
        <v>146</v>
      </c>
      <c r="B105" s="1113"/>
      <c r="C105" s="876">
        <f>SUM(D105:E105)</f>
        <v>0</v>
      </c>
      <c r="D105" s="878"/>
      <c r="E105" s="879"/>
      <c r="F105" s="893"/>
      <c r="G105" s="894"/>
      <c r="H105" s="514" t="s">
        <v>20</v>
      </c>
      <c r="I105" s="888"/>
      <c r="X105" s="638"/>
      <c r="Y105" s="637"/>
    </row>
    <row r="106" spans="1:26" ht="15" customHeight="1" x14ac:dyDescent="0.2">
      <c r="A106" s="1108" t="s">
        <v>147</v>
      </c>
      <c r="B106" s="1109"/>
      <c r="C106" s="895">
        <f>SUM(D106:E106)</f>
        <v>0</v>
      </c>
      <c r="D106" s="896"/>
      <c r="E106" s="897"/>
      <c r="F106" s="893"/>
      <c r="G106" s="894"/>
      <c r="H106" s="514" t="s">
        <v>20</v>
      </c>
      <c r="I106" s="888"/>
      <c r="X106" s="638"/>
      <c r="Y106" s="637"/>
    </row>
    <row r="107" spans="1:26" ht="15" customHeight="1" x14ac:dyDescent="0.2">
      <c r="A107" s="1096" t="s">
        <v>148</v>
      </c>
      <c r="B107" s="580" t="s">
        <v>149</v>
      </c>
      <c r="C107" s="876">
        <f>SUM(D107:E107)</f>
        <v>0</v>
      </c>
      <c r="D107" s="878"/>
      <c r="E107" s="879"/>
      <c r="F107" s="893"/>
      <c r="G107" s="894"/>
      <c r="H107" s="514" t="s">
        <v>20</v>
      </c>
      <c r="I107" s="888"/>
      <c r="X107" s="638"/>
      <c r="Y107" s="637"/>
      <c r="Z107" s="650"/>
    </row>
    <row r="108" spans="1:26" ht="15" customHeight="1" x14ac:dyDescent="0.2">
      <c r="A108" s="1097"/>
      <c r="B108" s="565" t="s">
        <v>143</v>
      </c>
      <c r="C108" s="880">
        <f>SUM(D108:E108)</f>
        <v>0</v>
      </c>
      <c r="D108" s="882"/>
      <c r="E108" s="883"/>
      <c r="F108" s="893"/>
      <c r="G108" s="894"/>
      <c r="H108" s="514" t="s">
        <v>20</v>
      </c>
      <c r="I108" s="888"/>
      <c r="X108" s="638"/>
      <c r="Y108" s="638"/>
      <c r="Z108" s="650"/>
    </row>
    <row r="109" spans="1:26" ht="33" customHeight="1" x14ac:dyDescent="0.2">
      <c r="A109" s="1093" t="s">
        <v>150</v>
      </c>
      <c r="B109" s="1093"/>
      <c r="C109" s="1093"/>
      <c r="D109" s="1093"/>
      <c r="K109" s="614"/>
      <c r="X109" s="638"/>
      <c r="Y109" s="638"/>
    </row>
    <row r="110" spans="1:26" ht="30.75" customHeight="1" x14ac:dyDescent="0.15">
      <c r="A110" s="1104" t="s">
        <v>151</v>
      </c>
      <c r="B110" s="1104"/>
      <c r="C110" s="733" t="s">
        <v>14</v>
      </c>
      <c r="D110" s="733" t="s">
        <v>130</v>
      </c>
      <c r="E110" s="614"/>
      <c r="X110" s="638"/>
      <c r="Y110" s="638"/>
    </row>
    <row r="111" spans="1:26" ht="15" customHeight="1" x14ac:dyDescent="0.15">
      <c r="A111" s="1102" t="s">
        <v>152</v>
      </c>
      <c r="B111" s="1103"/>
      <c r="C111" s="898"/>
      <c r="D111" s="899"/>
      <c r="E111" s="705" t="str">
        <f>IF(D111&gt;C111,"Error: Las actividades totales son menores que las realizadas en beneficiarios","")</f>
        <v/>
      </c>
      <c r="R111" s="640">
        <v>0</v>
      </c>
      <c r="X111" s="652">
        <f>IF(D111&gt;C111,1,0)</f>
        <v>0</v>
      </c>
      <c r="Y111" s="652"/>
    </row>
    <row r="112" spans="1:26" ht="15" customHeight="1" x14ac:dyDescent="0.15">
      <c r="A112" s="1078" t="s">
        <v>153</v>
      </c>
      <c r="B112" s="1079"/>
      <c r="C112" s="900"/>
      <c r="D112" s="901"/>
      <c r="E112" s="705" t="str">
        <f>IF(D112&gt;C112,"Error: Las actividades totales son menores que las realizadas en beneficiarios","")</f>
        <v/>
      </c>
      <c r="R112" s="640">
        <v>0</v>
      </c>
      <c r="X112" s="652">
        <f>IF(D112&gt;C112,1,0)</f>
        <v>0</v>
      </c>
      <c r="Y112" s="653"/>
    </row>
    <row r="113" spans="1:25" ht="37.5" customHeight="1" x14ac:dyDescent="0.2">
      <c r="A113" s="579" t="s">
        <v>154</v>
      </c>
      <c r="B113" s="526"/>
      <c r="C113" s="526"/>
      <c r="D113" s="526"/>
      <c r="F113" s="526"/>
    </row>
    <row r="114" spans="1:25" ht="27" customHeight="1" x14ac:dyDescent="0.1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</row>
    <row r="115" spans="1:25" ht="30" customHeight="1" x14ac:dyDescent="0.15">
      <c r="A115" s="1042"/>
      <c r="B115" s="1043"/>
      <c r="C115" s="736" t="s">
        <v>14</v>
      </c>
      <c r="D115" s="689" t="s">
        <v>156</v>
      </c>
      <c r="E115" s="690" t="s">
        <v>157</v>
      </c>
      <c r="F115" s="735" t="s">
        <v>16</v>
      </c>
      <c r="G115" s="544" t="s">
        <v>17</v>
      </c>
      <c r="H115" s="732" t="s">
        <v>18</v>
      </c>
      <c r="I115" s="1081"/>
      <c r="J115" s="1082"/>
      <c r="K115" s="1077"/>
    </row>
    <row r="116" spans="1:25" ht="15" customHeight="1" x14ac:dyDescent="0.15">
      <c r="A116" s="1063" t="s">
        <v>158</v>
      </c>
      <c r="B116" s="582" t="s">
        <v>159</v>
      </c>
      <c r="C116" s="800">
        <f>+[3]BS17A!C804</f>
        <v>8</v>
      </c>
      <c r="D116" s="902">
        <f>+C116-E116</f>
        <v>0</v>
      </c>
      <c r="E116" s="903">
        <f>+[3]BS17A!D804</f>
        <v>8</v>
      </c>
      <c r="F116" s="802">
        <f>+[3]BS17A!N804</f>
        <v>3</v>
      </c>
      <c r="G116" s="904">
        <f>+[3]BS17A!O804</f>
        <v>5</v>
      </c>
      <c r="H116" s="801">
        <f>+[3]BS17A!P804</f>
        <v>0</v>
      </c>
      <c r="I116" s="801">
        <f>+[3]BS17A!Q804+[3]BS17A!R804</f>
        <v>0</v>
      </c>
      <c r="J116" s="905">
        <f>+[3]BS17D!C806</f>
        <v>0</v>
      </c>
      <c r="K116" s="801">
        <f>+[3]BS17A!T804</f>
        <v>0</v>
      </c>
      <c r="L116" s="705" t="str">
        <f>IF((E116)&gt;C116,"ERROR POR PREVISION",IF((F116+G116+H116)&lt;&gt;C116,"ERROR PROCEDENCIA",""))</f>
        <v/>
      </c>
      <c r="M116" s="523"/>
      <c r="X116" s="654">
        <f>IF(E116&gt;C116,1,0)</f>
        <v>0</v>
      </c>
      <c r="Y116" s="656">
        <f t="shared" ref="Y116:Y133" si="19">IF((F116+G116+H116)&lt;&gt;C116,1,0)</f>
        <v>0</v>
      </c>
    </row>
    <row r="117" spans="1:25" ht="15" customHeight="1" x14ac:dyDescent="0.15">
      <c r="A117" s="1084"/>
      <c r="B117" s="583" t="s">
        <v>160</v>
      </c>
      <c r="C117" s="761">
        <f>+[3]BS17C!C43</f>
        <v>1</v>
      </c>
      <c r="D117" s="906"/>
      <c r="E117" s="907"/>
      <c r="F117" s="762">
        <f>+[3]BS17C!D43</f>
        <v>1</v>
      </c>
      <c r="G117" s="764">
        <f>+[3]BS17C!E43</f>
        <v>0</v>
      </c>
      <c r="H117" s="807">
        <f>+[3]BS17C!F43</f>
        <v>0</v>
      </c>
      <c r="I117" s="807">
        <f>+[3]BS17C!G43</f>
        <v>0</v>
      </c>
      <c r="J117" s="761">
        <f>+[3]BS17D!C1990</f>
        <v>0</v>
      </c>
      <c r="K117" s="807">
        <f>+[3]BS17C!H43</f>
        <v>0</v>
      </c>
      <c r="L117" s="705" t="str">
        <f>IF((F117+G117+H117)&lt;&gt;C117,"ERROR PROCEDENCIA","")</f>
        <v/>
      </c>
      <c r="M117" s="523"/>
      <c r="X117" s="654"/>
      <c r="Y117" s="656">
        <f t="shared" si="19"/>
        <v>0</v>
      </c>
    </row>
    <row r="118" spans="1:25" ht="15" customHeight="1" x14ac:dyDescent="0.15">
      <c r="A118" s="1085"/>
      <c r="B118" s="584" t="s">
        <v>14</v>
      </c>
      <c r="C118" s="743">
        <f>+C117+C116</f>
        <v>9</v>
      </c>
      <c r="D118" s="891"/>
      <c r="E118" s="892"/>
      <c r="F118" s="744">
        <f t="shared" ref="F118:K118" si="20">+F117+F116</f>
        <v>4</v>
      </c>
      <c r="G118" s="746">
        <f t="shared" si="20"/>
        <v>5</v>
      </c>
      <c r="H118" s="814">
        <f t="shared" si="20"/>
        <v>0</v>
      </c>
      <c r="I118" s="814">
        <f t="shared" si="20"/>
        <v>0</v>
      </c>
      <c r="J118" s="743">
        <f>+J117+J116</f>
        <v>0</v>
      </c>
      <c r="K118" s="814">
        <f t="shared" si="20"/>
        <v>0</v>
      </c>
      <c r="L118" s="705" t="str">
        <f>IF((F118+G118+H118)&lt;&gt;C118,"ERROR PROCEDENCIA","")</f>
        <v/>
      </c>
      <c r="M118" s="523"/>
      <c r="X118" s="654"/>
      <c r="Y118" s="656">
        <f t="shared" si="19"/>
        <v>0</v>
      </c>
    </row>
    <row r="119" spans="1:25" ht="15" customHeight="1" x14ac:dyDescent="0.15">
      <c r="A119" s="585" t="s">
        <v>161</v>
      </c>
      <c r="B119" s="586"/>
      <c r="C119" s="908">
        <f>+[3]BS17C!C79</f>
        <v>545</v>
      </c>
      <c r="D119" s="891"/>
      <c r="E119" s="892"/>
      <c r="F119" s="789">
        <f>+[3]BS17C!D79</f>
        <v>23</v>
      </c>
      <c r="G119" s="791">
        <f>+[3]BS17C!E79</f>
        <v>487</v>
      </c>
      <c r="H119" s="909">
        <f>+[3]BS17C!F79</f>
        <v>35</v>
      </c>
      <c r="I119" s="909">
        <f>+[3]BS17C!G79</f>
        <v>2</v>
      </c>
      <c r="J119" s="788">
        <f>+[3]BS17D!C2025</f>
        <v>0</v>
      </c>
      <c r="K119" s="909">
        <f>+[3]BS17C!H79</f>
        <v>0</v>
      </c>
      <c r="L119" s="705" t="str">
        <f>IF((F119+G119+H119)&lt;&gt;C119,"ERROR PROCEDENCIA","")</f>
        <v/>
      </c>
      <c r="M119" s="523"/>
      <c r="X119" s="654"/>
      <c r="Y119" s="656">
        <f t="shared" si="19"/>
        <v>0</v>
      </c>
    </row>
    <row r="120" spans="1:25" ht="15" customHeight="1" x14ac:dyDescent="0.15">
      <c r="A120" s="587" t="s">
        <v>162</v>
      </c>
      <c r="B120" s="588"/>
      <c r="C120" s="910">
        <f>+[3]BS17C!C119</f>
        <v>306</v>
      </c>
      <c r="D120" s="911"/>
      <c r="E120" s="912"/>
      <c r="F120" s="795">
        <f>+[3]BS17C!D119</f>
        <v>1</v>
      </c>
      <c r="G120" s="797">
        <f>+[3]BS17C!E119</f>
        <v>286</v>
      </c>
      <c r="H120" s="823">
        <f>+[3]BS17C!F119</f>
        <v>19</v>
      </c>
      <c r="I120" s="823">
        <f>+[3]BS17C!G119</f>
        <v>0</v>
      </c>
      <c r="J120" s="794">
        <f>+[3]BS17D!C2064</f>
        <v>0</v>
      </c>
      <c r="K120" s="823">
        <f>+[3]BS17C!H119</f>
        <v>0</v>
      </c>
      <c r="L120" s="705" t="str">
        <f>IF((F120+G120+H120)&lt;&gt;C120,"ERROR PROCEDENCIA","")</f>
        <v/>
      </c>
      <c r="M120" s="523"/>
      <c r="X120" s="654"/>
      <c r="Y120" s="656">
        <f t="shared" si="19"/>
        <v>0</v>
      </c>
    </row>
    <row r="121" spans="1:25" ht="15" customHeight="1" x14ac:dyDescent="0.15">
      <c r="A121" s="1086" t="s">
        <v>163</v>
      </c>
      <c r="B121" s="1070"/>
      <c r="C121" s="868">
        <f>+[3]BS17A!C1036</f>
        <v>1</v>
      </c>
      <c r="D121" s="745">
        <f>+C121-E121</f>
        <v>0</v>
      </c>
      <c r="E121" s="747">
        <f>+[3]BS17A!D1036</f>
        <v>1</v>
      </c>
      <c r="F121" s="744">
        <f>+[3]BS17A!N1036</f>
        <v>0</v>
      </c>
      <c r="G121" s="746">
        <f>+[3]BS17A!O1036</f>
        <v>1</v>
      </c>
      <c r="H121" s="814">
        <f>+[3]BS17A!P1036</f>
        <v>0</v>
      </c>
      <c r="I121" s="814">
        <f>+[3]BS17A!Q1036+[3]BS17A!R1036</f>
        <v>0</v>
      </c>
      <c r="J121" s="743">
        <f>+[3]BS17D!C1038</f>
        <v>0</v>
      </c>
      <c r="K121" s="814">
        <f>+[3]BS17A!T1036</f>
        <v>0</v>
      </c>
      <c r="L121" s="705" t="str">
        <f>IF((E121)&gt;C121,"ERROR POR PREVISION",IF((F121+G121+H121)&lt;&gt;C121,"ERROR PROCEDENCIA",""))</f>
        <v/>
      </c>
      <c r="M121" s="523"/>
      <c r="X121" s="654">
        <f>IF(E121&gt;C121,1,0)</f>
        <v>0</v>
      </c>
      <c r="Y121" s="656">
        <f t="shared" si="19"/>
        <v>0</v>
      </c>
    </row>
    <row r="122" spans="1:25" ht="15" customHeight="1" x14ac:dyDescent="0.15">
      <c r="A122" s="589" t="s">
        <v>164</v>
      </c>
      <c r="B122" s="590"/>
      <c r="C122" s="913">
        <f>+[3]BS17C!C161</f>
        <v>2</v>
      </c>
      <c r="D122" s="914"/>
      <c r="E122" s="912"/>
      <c r="F122" s="750">
        <f>+[3]BS17C!D161</f>
        <v>2</v>
      </c>
      <c r="G122" s="752">
        <f>+[3]BS17C!E161</f>
        <v>0</v>
      </c>
      <c r="H122" s="915">
        <f>+[3]BS17C!F161</f>
        <v>0</v>
      </c>
      <c r="I122" s="915">
        <f>+[3]BS17C!G161</f>
        <v>0</v>
      </c>
      <c r="J122" s="749">
        <f>+[3]BS17D!B2105</f>
        <v>0</v>
      </c>
      <c r="K122" s="915">
        <f>+[3]BS17C!H161</f>
        <v>0</v>
      </c>
      <c r="L122" s="705" t="str">
        <f>IF((F122+G122+H122)&lt;&gt;C122,"ERROR PROCEDENCIA","")</f>
        <v/>
      </c>
      <c r="M122" s="523"/>
      <c r="X122" s="654"/>
      <c r="Y122" s="656">
        <f t="shared" si="19"/>
        <v>0</v>
      </c>
    </row>
    <row r="123" spans="1:25" ht="15" customHeight="1" x14ac:dyDescent="0.15">
      <c r="A123" s="1080" t="s">
        <v>165</v>
      </c>
      <c r="B123" s="591" t="s">
        <v>159</v>
      </c>
      <c r="C123" s="910">
        <f>+[3]BS17A!C1196</f>
        <v>741</v>
      </c>
      <c r="D123" s="769">
        <f>+C123-E123</f>
        <v>3</v>
      </c>
      <c r="E123" s="771">
        <f>+[3]BS17A!D1196</f>
        <v>738</v>
      </c>
      <c r="F123" s="768">
        <f>+[3]BS17A!N1196</f>
        <v>155</v>
      </c>
      <c r="G123" s="770">
        <f>+[3]BS17A!O1196</f>
        <v>291</v>
      </c>
      <c r="H123" s="805">
        <f>+[3]BS17A!P1196</f>
        <v>295</v>
      </c>
      <c r="I123" s="805">
        <f>+[3]BS17A!Q1196+[3]BS17A!R1196</f>
        <v>16</v>
      </c>
      <c r="J123" s="767">
        <f>+[3]BS17D!C1198</f>
        <v>0</v>
      </c>
      <c r="K123" s="805">
        <f>+[3]BS17A!T1196</f>
        <v>0</v>
      </c>
      <c r="L123" s="705" t="str">
        <f>IF((E123)&gt;C123,"ERROR POR PREVISION",IF((F123+G123+H123)&lt;&gt;C123,"ERROR PROCEDENCIA",""))</f>
        <v/>
      </c>
      <c r="M123" s="523"/>
      <c r="X123" s="654">
        <f>IF(E123&gt;C123,1,0)</f>
        <v>0</v>
      </c>
      <c r="Y123" s="656">
        <f t="shared" si="19"/>
        <v>0</v>
      </c>
    </row>
    <row r="124" spans="1:25" ht="15" customHeight="1" x14ac:dyDescent="0.15">
      <c r="A124" s="1082"/>
      <c r="B124" s="583" t="s">
        <v>160</v>
      </c>
      <c r="C124" s="916">
        <f>+[3]BS17C!C178</f>
        <v>1955</v>
      </c>
      <c r="D124" s="906"/>
      <c r="E124" s="907"/>
      <c r="F124" s="762">
        <f>+[3]BS17C!D178</f>
        <v>1226</v>
      </c>
      <c r="G124" s="764">
        <f>+[3]BS17C!E178</f>
        <v>8</v>
      </c>
      <c r="H124" s="807">
        <f>+[3]BS17C!F178</f>
        <v>721</v>
      </c>
      <c r="I124" s="807">
        <f>+[3]BS17C!G178</f>
        <v>0</v>
      </c>
      <c r="J124" s="761">
        <f>+[3]BS17D!C2121</f>
        <v>0</v>
      </c>
      <c r="K124" s="807">
        <f>+[3]BS17C!H178</f>
        <v>0</v>
      </c>
      <c r="L124" s="705" t="str">
        <f>IF((F124+G124+H124)&lt;&gt;C124,"ERROR PROCEDENCIA","")</f>
        <v/>
      </c>
      <c r="M124" s="523"/>
      <c r="X124" s="654"/>
      <c r="Y124" s="656">
        <f t="shared" si="19"/>
        <v>0</v>
      </c>
    </row>
    <row r="125" spans="1:25" ht="15" customHeight="1" x14ac:dyDescent="0.15">
      <c r="A125" s="1081"/>
      <c r="B125" s="584" t="s">
        <v>14</v>
      </c>
      <c r="C125" s="868">
        <f>+C124+C123</f>
        <v>2696</v>
      </c>
      <c r="D125" s="891"/>
      <c r="E125" s="892"/>
      <c r="F125" s="744">
        <f t="shared" ref="F125:K125" si="21">+F124+F123</f>
        <v>1381</v>
      </c>
      <c r="G125" s="746">
        <f t="shared" si="21"/>
        <v>299</v>
      </c>
      <c r="H125" s="814">
        <f t="shared" si="21"/>
        <v>1016</v>
      </c>
      <c r="I125" s="814">
        <f t="shared" si="21"/>
        <v>16</v>
      </c>
      <c r="J125" s="743">
        <f t="shared" si="21"/>
        <v>0</v>
      </c>
      <c r="K125" s="814">
        <f t="shared" si="21"/>
        <v>0</v>
      </c>
      <c r="L125" s="705" t="str">
        <f>IF((F125+G125+H125)&lt;&gt;C125,"ERROR PROCEDENCIA","")</f>
        <v/>
      </c>
      <c r="M125" s="523"/>
      <c r="X125" s="654"/>
      <c r="Y125" s="656">
        <f t="shared" si="19"/>
        <v>0</v>
      </c>
    </row>
    <row r="126" spans="1:25" ht="15" customHeight="1" x14ac:dyDescent="0.15">
      <c r="A126" s="1082" t="s">
        <v>166</v>
      </c>
      <c r="B126" s="592" t="s">
        <v>159</v>
      </c>
      <c r="C126" s="913">
        <f>+[3]BS17A!C1353</f>
        <v>65</v>
      </c>
      <c r="D126" s="790">
        <f>+C126-E126</f>
        <v>35</v>
      </c>
      <c r="E126" s="792">
        <f>+[3]BS17A!D1353</f>
        <v>30</v>
      </c>
      <c r="F126" s="789">
        <f>+[3]BS17A!N1353</f>
        <v>0</v>
      </c>
      <c r="G126" s="791">
        <f>+[3]BS17A!O1353</f>
        <v>65</v>
      </c>
      <c r="H126" s="909">
        <f>+[3]BS17A!P1353</f>
        <v>0</v>
      </c>
      <c r="I126" s="909">
        <f>+[3]BS17A!Q1353+[3]BS17A!R1353</f>
        <v>0</v>
      </c>
      <c r="J126" s="749">
        <f>+[3]BS17D!C1355</f>
        <v>0</v>
      </c>
      <c r="K126" s="909">
        <f>+[3]BS17A!T1353</f>
        <v>0</v>
      </c>
      <c r="L126" s="705" t="str">
        <f>IF((E126)&gt;C126,"ERROR POR PREVISION",IF((F126+G126+H126)&lt;&gt;C126,"ERROR PROCEDENCIA",""))</f>
        <v/>
      </c>
      <c r="M126" s="523"/>
      <c r="X126" s="654">
        <f>IF(E126&gt;C126,1,0)</f>
        <v>0</v>
      </c>
      <c r="Y126" s="656">
        <f t="shared" si="19"/>
        <v>0</v>
      </c>
    </row>
    <row r="127" spans="1:25" ht="15" customHeight="1" x14ac:dyDescent="0.15">
      <c r="A127" s="1082"/>
      <c r="B127" s="583" t="s">
        <v>160</v>
      </c>
      <c r="C127" s="916">
        <f>+[3]BS17C!C249</f>
        <v>72</v>
      </c>
      <c r="D127" s="906"/>
      <c r="E127" s="907"/>
      <c r="F127" s="762">
        <f>+[3]BS17C!D249</f>
        <v>11</v>
      </c>
      <c r="G127" s="764">
        <f>+[3]BS17C!E249</f>
        <v>31</v>
      </c>
      <c r="H127" s="807">
        <f>+[3]BS17C!F249</f>
        <v>30</v>
      </c>
      <c r="I127" s="807">
        <f>+[3]BS17C!G249</f>
        <v>0</v>
      </c>
      <c r="J127" s="761">
        <f>+[3]BS17D!C2191</f>
        <v>0</v>
      </c>
      <c r="K127" s="807">
        <f>+[3]BS17C!H249</f>
        <v>0</v>
      </c>
      <c r="L127" s="705" t="str">
        <f>IF((F127+G127+H127)&lt;&gt;C127,"ERROR PROCEDENCIA","")</f>
        <v/>
      </c>
      <c r="M127" s="523"/>
      <c r="X127" s="654"/>
      <c r="Y127" s="656">
        <f t="shared" si="19"/>
        <v>0</v>
      </c>
    </row>
    <row r="128" spans="1:25" ht="15" customHeight="1" x14ac:dyDescent="0.15">
      <c r="A128" s="1082"/>
      <c r="B128" s="584" t="s">
        <v>14</v>
      </c>
      <c r="C128" s="868">
        <f>+C127+C126</f>
        <v>137</v>
      </c>
      <c r="D128" s="891"/>
      <c r="E128" s="892"/>
      <c r="F128" s="744">
        <f t="shared" ref="F128:K128" si="22">+F127+F126</f>
        <v>11</v>
      </c>
      <c r="G128" s="746">
        <f t="shared" si="22"/>
        <v>96</v>
      </c>
      <c r="H128" s="814">
        <f t="shared" si="22"/>
        <v>30</v>
      </c>
      <c r="I128" s="814">
        <f t="shared" si="22"/>
        <v>0</v>
      </c>
      <c r="J128" s="743">
        <f t="shared" si="22"/>
        <v>0</v>
      </c>
      <c r="K128" s="814">
        <f t="shared" si="22"/>
        <v>0</v>
      </c>
      <c r="L128" s="705" t="str">
        <f>IF((F128+G128+H128)&lt;&gt;C128,"ERROR PROCEDENCIA","")</f>
        <v/>
      </c>
      <c r="M128" s="523"/>
      <c r="X128" s="654"/>
      <c r="Y128" s="656">
        <f t="shared" si="19"/>
        <v>0</v>
      </c>
    </row>
    <row r="129" spans="1:26" ht="15" customHeight="1" x14ac:dyDescent="0.15">
      <c r="A129" s="587" t="s">
        <v>167</v>
      </c>
      <c r="B129" s="590"/>
      <c r="C129" s="913">
        <f>+[3]BS17C!C289</f>
        <v>83</v>
      </c>
      <c r="D129" s="911"/>
      <c r="E129" s="912"/>
      <c r="F129" s="750">
        <f>+[3]BS17C!D289</f>
        <v>24</v>
      </c>
      <c r="G129" s="752">
        <f>+[3]BS17C!E289</f>
        <v>15</v>
      </c>
      <c r="H129" s="915">
        <f>+[3]BS17C!F289</f>
        <v>44</v>
      </c>
      <c r="I129" s="915">
        <f>+[3]BS17C!G289</f>
        <v>0</v>
      </c>
      <c r="J129" s="749">
        <f>+[3]BS17D!C2230</f>
        <v>0</v>
      </c>
      <c r="K129" s="915">
        <f>+[3]BS17C!H289</f>
        <v>0</v>
      </c>
      <c r="L129" s="705" t="str">
        <f>IF((F129+G129+H129)&lt;&gt;C129,"ERROR PROCEDENCIA","")</f>
        <v/>
      </c>
      <c r="M129" s="523"/>
      <c r="X129" s="654"/>
      <c r="Y129" s="656">
        <f t="shared" si="19"/>
        <v>0</v>
      </c>
    </row>
    <row r="130" spans="1:26" ht="15" customHeight="1" x14ac:dyDescent="0.15">
      <c r="A130" s="585" t="s">
        <v>168</v>
      </c>
      <c r="B130" s="593"/>
      <c r="C130" s="868">
        <f>+[3]BS17A!C1574</f>
        <v>1383</v>
      </c>
      <c r="D130" s="745">
        <f>+C130-E130</f>
        <v>121</v>
      </c>
      <c r="E130" s="747">
        <f>+[3]BS17A!D1574</f>
        <v>1262</v>
      </c>
      <c r="F130" s="744">
        <f>+[3]BS17A!N1574</f>
        <v>1278</v>
      </c>
      <c r="G130" s="746">
        <f>+[3]BS17A!O1574</f>
        <v>105</v>
      </c>
      <c r="H130" s="814">
        <f>+[3]BS17A!P1574</f>
        <v>0</v>
      </c>
      <c r="I130" s="814">
        <f>+[3]BS17A!Q1574+[3]BS17A!R1574</f>
        <v>0</v>
      </c>
      <c r="J130" s="743">
        <f>+[3]BS17D!C1576</f>
        <v>0</v>
      </c>
      <c r="K130" s="814">
        <f>+[3]BS17A!T1574</f>
        <v>0</v>
      </c>
      <c r="L130" s="705" t="str">
        <f>IF((E130)&gt;C130,"ERROR POR PREVISION",IF((F130+G130+H130)&lt;&gt;C130,"ERROR PROCEDENCIA",""))</f>
        <v/>
      </c>
      <c r="M130" s="523"/>
      <c r="X130" s="654">
        <f>IF(E130&gt;C130,1,0)</f>
        <v>0</v>
      </c>
      <c r="Y130" s="656">
        <f t="shared" si="19"/>
        <v>0</v>
      </c>
    </row>
    <row r="131" spans="1:26" ht="15" customHeight="1" x14ac:dyDescent="0.15">
      <c r="A131" s="1087" t="s">
        <v>169</v>
      </c>
      <c r="B131" s="591" t="s">
        <v>159</v>
      </c>
      <c r="C131" s="913">
        <f>+[3]BS17A!C1849</f>
        <v>47</v>
      </c>
      <c r="D131" s="751">
        <f>+C131-E131</f>
        <v>1</v>
      </c>
      <c r="E131" s="753">
        <f>+[3]BS17A!D1849</f>
        <v>46</v>
      </c>
      <c r="F131" s="750">
        <f>+[3]BS17A!N1849</f>
        <v>15</v>
      </c>
      <c r="G131" s="752">
        <f>+[3]BS17A!O1849</f>
        <v>0</v>
      </c>
      <c r="H131" s="915">
        <f>+[3]BS17A!P1849</f>
        <v>32</v>
      </c>
      <c r="I131" s="915">
        <f>+[3]BS17A!Q1849+[3]BS17A!R1849</f>
        <v>0</v>
      </c>
      <c r="J131" s="749">
        <f>+[3]BS17D!C1851</f>
        <v>0</v>
      </c>
      <c r="K131" s="915">
        <f>+[3]BS17A!T1849</f>
        <v>0</v>
      </c>
      <c r="L131" s="705" t="str">
        <f>IF((E131)&gt;C131,"ERROR POR PREVISION",IF((F131+G131+H131)&lt;&gt;C131,"ERROR PROCEDENCIA",""))</f>
        <v/>
      </c>
      <c r="M131" s="523"/>
      <c r="X131" s="654">
        <f>IF(E131&gt;C131,1,0)</f>
        <v>0</v>
      </c>
      <c r="Y131" s="656">
        <f t="shared" si="19"/>
        <v>0</v>
      </c>
    </row>
    <row r="132" spans="1:26" ht="15" customHeight="1" x14ac:dyDescent="0.15">
      <c r="A132" s="1088"/>
      <c r="B132" s="583" t="s">
        <v>160</v>
      </c>
      <c r="C132" s="916">
        <f>+[3]BS17C!C312</f>
        <v>71</v>
      </c>
      <c r="D132" s="906"/>
      <c r="E132" s="907"/>
      <c r="F132" s="762">
        <f>+[3]BS17C!D312</f>
        <v>0</v>
      </c>
      <c r="G132" s="764">
        <f>+[3]BS17C!E312</f>
        <v>70</v>
      </c>
      <c r="H132" s="807">
        <f>+[3]BS17C!F312</f>
        <v>1</v>
      </c>
      <c r="I132" s="807">
        <f>+[3]BS17C!G312</f>
        <v>0</v>
      </c>
      <c r="J132" s="761">
        <f>+[3]BS17D!C2252</f>
        <v>0</v>
      </c>
      <c r="K132" s="807">
        <f>+[3]BS17C!H312</f>
        <v>0</v>
      </c>
      <c r="L132" s="705" t="str">
        <f t="shared" ref="L132:L137" si="23">IF((F132+G132+H132)&lt;&gt;C132,"ERROR PROCEDENCIA","")</f>
        <v/>
      </c>
      <c r="M132" s="523"/>
      <c r="X132" s="654"/>
      <c r="Y132" s="656">
        <f t="shared" si="19"/>
        <v>0</v>
      </c>
    </row>
    <row r="133" spans="1:26" ht="15" customHeight="1" x14ac:dyDescent="0.15">
      <c r="A133" s="1089"/>
      <c r="B133" s="584" t="s">
        <v>14</v>
      </c>
      <c r="C133" s="868">
        <f>+C132+C131</f>
        <v>118</v>
      </c>
      <c r="D133" s="891"/>
      <c r="E133" s="892"/>
      <c r="F133" s="744">
        <f t="shared" ref="F133:K133" si="24">+F132+F131</f>
        <v>15</v>
      </c>
      <c r="G133" s="746">
        <f t="shared" si="24"/>
        <v>70</v>
      </c>
      <c r="H133" s="814">
        <f t="shared" si="24"/>
        <v>33</v>
      </c>
      <c r="I133" s="814">
        <f t="shared" si="24"/>
        <v>0</v>
      </c>
      <c r="J133" s="743">
        <f t="shared" si="24"/>
        <v>0</v>
      </c>
      <c r="K133" s="814">
        <f t="shared" si="24"/>
        <v>0</v>
      </c>
      <c r="L133" s="705" t="str">
        <f t="shared" si="23"/>
        <v/>
      </c>
      <c r="M133" s="523"/>
      <c r="X133" s="654"/>
      <c r="Y133" s="656">
        <f t="shared" si="19"/>
        <v>0</v>
      </c>
    </row>
    <row r="134" spans="1:26" ht="15" customHeight="1" x14ac:dyDescent="0.15">
      <c r="A134" s="585" t="s">
        <v>170</v>
      </c>
      <c r="B134" s="593"/>
      <c r="C134" s="868">
        <f>+[3]BS17C!C330</f>
        <v>2105</v>
      </c>
      <c r="D134" s="891"/>
      <c r="E134" s="892"/>
      <c r="F134" s="744">
        <f>+[3]BS17C!D330</f>
        <v>357</v>
      </c>
      <c r="G134" s="746">
        <f>+[3]BS17C!E330</f>
        <v>1748</v>
      </c>
      <c r="H134" s="814">
        <f>+[3]BS17C!F330</f>
        <v>0</v>
      </c>
      <c r="I134" s="814">
        <f>+[3]BS17C!G330</f>
        <v>0</v>
      </c>
      <c r="J134" s="743">
        <f>+[3]BS17D!I325</f>
        <v>0</v>
      </c>
      <c r="K134" s="814">
        <f>+[3]BS17C!H330</f>
        <v>0</v>
      </c>
      <c r="L134" s="705" t="str">
        <f t="shared" si="23"/>
        <v/>
      </c>
      <c r="M134" s="523"/>
      <c r="X134" s="654"/>
      <c r="Y134" s="656"/>
    </row>
    <row r="135" spans="1:26" ht="15" customHeight="1" x14ac:dyDescent="0.15">
      <c r="A135" s="1052" t="s">
        <v>171</v>
      </c>
      <c r="B135" s="594" t="s">
        <v>159</v>
      </c>
      <c r="C135" s="917">
        <f>+C116+C121+C123+C126+C130+C131</f>
        <v>2245</v>
      </c>
      <c r="D135" s="835"/>
      <c r="E135" s="836"/>
      <c r="F135" s="769">
        <f t="shared" ref="F135:K135" si="25">+F116+F121+F123+F126+F130+F131</f>
        <v>1451</v>
      </c>
      <c r="G135" s="770">
        <f t="shared" si="25"/>
        <v>467</v>
      </c>
      <c r="H135" s="771">
        <f t="shared" si="25"/>
        <v>327</v>
      </c>
      <c r="I135" s="917">
        <f t="shared" si="25"/>
        <v>16</v>
      </c>
      <c r="J135" s="767">
        <f>+J116+J121+J123+J126+J130+J131</f>
        <v>0</v>
      </c>
      <c r="K135" s="805">
        <f t="shared" si="25"/>
        <v>0</v>
      </c>
      <c r="L135" s="705" t="str">
        <f t="shared" si="23"/>
        <v/>
      </c>
      <c r="M135" s="523"/>
      <c r="X135" s="654"/>
      <c r="Y135" s="656">
        <f>IF((F135+G135+H135)&lt;&gt;C135,1,0)</f>
        <v>0</v>
      </c>
    </row>
    <row r="136" spans="1:26" ht="15" customHeight="1" x14ac:dyDescent="0.15">
      <c r="A136" s="1053"/>
      <c r="B136" s="595" t="s">
        <v>160</v>
      </c>
      <c r="C136" s="862">
        <f>+C117+C119+C120+C122+C124+C127+C129+C132+C134</f>
        <v>5140</v>
      </c>
      <c r="D136" s="891"/>
      <c r="E136" s="892"/>
      <c r="F136" s="756">
        <f t="shared" ref="F136:K136" si="26">+F117+F119+F120+F122+F124+F127+F129+F132+F134</f>
        <v>1645</v>
      </c>
      <c r="G136" s="758">
        <f t="shared" si="26"/>
        <v>2645</v>
      </c>
      <c r="H136" s="821">
        <f t="shared" si="26"/>
        <v>850</v>
      </c>
      <c r="I136" s="821">
        <f t="shared" si="26"/>
        <v>2</v>
      </c>
      <c r="J136" s="755">
        <f t="shared" si="26"/>
        <v>0</v>
      </c>
      <c r="K136" s="821">
        <f t="shared" si="26"/>
        <v>0</v>
      </c>
      <c r="L136" s="705" t="str">
        <f t="shared" si="23"/>
        <v/>
      </c>
      <c r="M136" s="523"/>
      <c r="X136" s="654"/>
      <c r="Y136" s="656">
        <f>IF((F136+G136+H136)&lt;&gt;C136,1,0)</f>
        <v>0</v>
      </c>
    </row>
    <row r="137" spans="1:26" ht="15" customHeight="1" x14ac:dyDescent="0.15">
      <c r="A137" s="1054"/>
      <c r="B137" s="596" t="s">
        <v>14</v>
      </c>
      <c r="C137" s="916">
        <f>+C135+C136</f>
        <v>7385</v>
      </c>
      <c r="D137" s="911"/>
      <c r="E137" s="912"/>
      <c r="F137" s="762">
        <f t="shared" ref="F137:K137" si="27">+F135+F136</f>
        <v>3096</v>
      </c>
      <c r="G137" s="764">
        <f t="shared" si="27"/>
        <v>3112</v>
      </c>
      <c r="H137" s="807">
        <f t="shared" si="27"/>
        <v>1177</v>
      </c>
      <c r="I137" s="807">
        <f t="shared" si="27"/>
        <v>18</v>
      </c>
      <c r="J137" s="761">
        <f t="shared" si="27"/>
        <v>0</v>
      </c>
      <c r="K137" s="807">
        <f t="shared" si="27"/>
        <v>0</v>
      </c>
      <c r="L137" s="705" t="str">
        <f t="shared" si="23"/>
        <v/>
      </c>
      <c r="M137" s="523"/>
      <c r="X137" s="654"/>
      <c r="Y137" s="656">
        <f>IF((F137+G137+H137)&lt;&gt;C137,1,0)</f>
        <v>0</v>
      </c>
    </row>
    <row r="138" spans="1:26" ht="27.75" customHeight="1" x14ac:dyDescent="0.2">
      <c r="A138" s="579" t="s">
        <v>172</v>
      </c>
      <c r="B138" s="526"/>
      <c r="C138" s="597"/>
      <c r="D138" s="597"/>
      <c r="E138" s="598"/>
      <c r="F138" s="597"/>
      <c r="G138" s="888"/>
      <c r="H138" s="888"/>
      <c r="I138" s="888"/>
      <c r="J138" s="888"/>
      <c r="K138" s="888"/>
      <c r="L138" s="888"/>
      <c r="M138" s="888"/>
    </row>
    <row r="139" spans="1:26" ht="27" customHeight="1" x14ac:dyDescent="0.2">
      <c r="A139" s="1055" t="s">
        <v>173</v>
      </c>
      <c r="B139" s="1056"/>
      <c r="C139" s="667" t="s">
        <v>14</v>
      </c>
      <c r="D139" s="599" t="s">
        <v>174</v>
      </c>
      <c r="E139" s="600"/>
      <c r="F139" s="888"/>
      <c r="G139" s="888"/>
      <c r="H139" s="888"/>
      <c r="I139" s="888"/>
      <c r="J139" s="888"/>
      <c r="K139" s="888"/>
      <c r="Z139" s="514"/>
    </row>
    <row r="140" spans="1:26" ht="15" customHeight="1" x14ac:dyDescent="0.2">
      <c r="A140" s="657" t="s">
        <v>175</v>
      </c>
      <c r="B140" s="601"/>
      <c r="C140" s="918">
        <f>+[3]BS17C!C383</f>
        <v>0</v>
      </c>
      <c r="D140" s="800">
        <f>+[3]BS17C!E383</f>
        <v>0</v>
      </c>
      <c r="E140" s="705" t="str">
        <f t="shared" ref="E140:E146" si="28">IF(D140&gt;C140,"Error: Las actividades totales son menores que las realizadas en beneficiarios","")</f>
        <v/>
      </c>
      <c r="F140" s="888"/>
      <c r="G140" s="888"/>
      <c r="H140" s="888"/>
      <c r="I140" s="888"/>
      <c r="J140" s="888"/>
      <c r="K140" s="888"/>
      <c r="L140" s="919"/>
      <c r="M140" s="919"/>
      <c r="N140" s="919"/>
      <c r="X140" s="654">
        <f>IF(D140&gt;C140,1,0)</f>
        <v>0</v>
      </c>
      <c r="Z140" s="514"/>
    </row>
    <row r="141" spans="1:26" ht="15" customHeight="1" x14ac:dyDescent="0.2">
      <c r="A141" s="563" t="s">
        <v>176</v>
      </c>
      <c r="B141" s="602"/>
      <c r="C141" s="862">
        <f>+[3]BS17A!C1861</f>
        <v>59</v>
      </c>
      <c r="D141" s="755">
        <f>+[3]BS17A!D1861</f>
        <v>53</v>
      </c>
      <c r="E141" s="705" t="str">
        <f t="shared" si="28"/>
        <v/>
      </c>
      <c r="F141" s="888"/>
      <c r="G141" s="888"/>
      <c r="H141" s="888"/>
      <c r="I141" s="888"/>
      <c r="J141" s="888"/>
      <c r="K141" s="888"/>
      <c r="L141" s="919"/>
      <c r="M141" s="919"/>
      <c r="N141" s="919"/>
      <c r="X141" s="654">
        <f t="shared" ref="X141:X146" si="29">IF(D141&gt;C141,1,0)</f>
        <v>0</v>
      </c>
      <c r="Z141" s="514"/>
    </row>
    <row r="142" spans="1:26" ht="15" customHeight="1" x14ac:dyDescent="0.2">
      <c r="A142" s="563" t="s">
        <v>177</v>
      </c>
      <c r="B142" s="602"/>
      <c r="C142" s="862">
        <f>+[3]BS17A!C48</f>
        <v>552</v>
      </c>
      <c r="D142" s="755">
        <f>+[3]BS17A!D48</f>
        <v>526</v>
      </c>
      <c r="E142" s="705" t="str">
        <f t="shared" si="28"/>
        <v/>
      </c>
      <c r="F142" s="888"/>
      <c r="G142" s="888"/>
      <c r="H142" s="888"/>
      <c r="I142" s="888"/>
      <c r="J142" s="888"/>
      <c r="K142" s="888"/>
      <c r="L142" s="919"/>
      <c r="M142" s="919"/>
      <c r="N142" s="919"/>
      <c r="X142" s="654">
        <f t="shared" si="29"/>
        <v>0</v>
      </c>
      <c r="Z142" s="514"/>
    </row>
    <row r="143" spans="1:26" ht="15" customHeight="1" x14ac:dyDescent="0.2">
      <c r="A143" s="563" t="s">
        <v>178</v>
      </c>
      <c r="B143" s="602"/>
      <c r="C143" s="920"/>
      <c r="D143" s="921"/>
      <c r="E143" s="705" t="str">
        <f t="shared" si="28"/>
        <v/>
      </c>
      <c r="F143" s="888"/>
      <c r="G143" s="888"/>
      <c r="H143" s="888"/>
      <c r="I143" s="888"/>
      <c r="J143" s="888"/>
      <c r="K143" s="888"/>
      <c r="L143" s="919"/>
      <c r="M143" s="919"/>
      <c r="N143" s="919"/>
      <c r="X143" s="654">
        <f t="shared" si="29"/>
        <v>0</v>
      </c>
      <c r="Z143" s="514"/>
    </row>
    <row r="144" spans="1:26" ht="15" customHeight="1" x14ac:dyDescent="0.2">
      <c r="A144" s="563" t="s">
        <v>179</v>
      </c>
      <c r="B144" s="602"/>
      <c r="C144" s="862">
        <f>+[3]BS17A!C50</f>
        <v>45</v>
      </c>
      <c r="D144" s="922">
        <f>+[3]BS17A!D50</f>
        <v>45</v>
      </c>
      <c r="E144" s="705" t="str">
        <f t="shared" si="28"/>
        <v/>
      </c>
      <c r="F144" s="888"/>
      <c r="G144" s="888"/>
      <c r="H144" s="888"/>
      <c r="I144" s="888"/>
      <c r="J144" s="888"/>
      <c r="K144" s="888"/>
      <c r="L144" s="919"/>
      <c r="M144" s="919"/>
      <c r="N144" s="919"/>
      <c r="X144" s="654">
        <f t="shared" si="29"/>
        <v>0</v>
      </c>
      <c r="Z144" s="514"/>
    </row>
    <row r="145" spans="1:28" ht="15" customHeight="1" x14ac:dyDescent="0.2">
      <c r="A145" s="603" t="s">
        <v>180</v>
      </c>
      <c r="B145" s="604"/>
      <c r="C145" s="865">
        <f>+[3]BS17A!C51</f>
        <v>89</v>
      </c>
      <c r="D145" s="794">
        <f>+[3]BS17A!D51</f>
        <v>87</v>
      </c>
      <c r="E145" s="705" t="str">
        <f t="shared" si="28"/>
        <v/>
      </c>
      <c r="F145" s="888"/>
      <c r="G145" s="888"/>
      <c r="H145" s="888"/>
      <c r="I145" s="888"/>
      <c r="J145" s="888"/>
      <c r="K145" s="888"/>
      <c r="L145" s="919"/>
      <c r="M145" s="919"/>
      <c r="N145" s="919"/>
      <c r="X145" s="654">
        <f t="shared" si="29"/>
        <v>0</v>
      </c>
      <c r="Z145" s="514"/>
    </row>
    <row r="146" spans="1:28" ht="15" customHeight="1" x14ac:dyDescent="0.2">
      <c r="A146" s="581" t="s">
        <v>181</v>
      </c>
      <c r="B146" s="605"/>
      <c r="C146" s="868">
        <f>SUM(C140:C145)</f>
        <v>745</v>
      </c>
      <c r="D146" s="743">
        <f>SUM(D140:D145)</f>
        <v>711</v>
      </c>
      <c r="E146" s="705" t="str">
        <f t="shared" si="28"/>
        <v/>
      </c>
      <c r="F146" s="888"/>
      <c r="G146" s="888"/>
      <c r="H146" s="888"/>
      <c r="I146" s="888"/>
      <c r="J146" s="888"/>
      <c r="K146" s="888"/>
      <c r="L146" s="919"/>
      <c r="M146" s="919"/>
      <c r="N146" s="919"/>
      <c r="X146" s="654">
        <f t="shared" si="29"/>
        <v>0</v>
      </c>
      <c r="Z146" s="514"/>
    </row>
    <row r="147" spans="1:28" s="606" customFormat="1" ht="33" customHeight="1" x14ac:dyDescent="0.2">
      <c r="A147" s="1092" t="s">
        <v>182</v>
      </c>
      <c r="B147" s="1092"/>
      <c r="C147" s="1092"/>
      <c r="D147" s="1092"/>
      <c r="E147" s="1092"/>
      <c r="F147" s="1092"/>
      <c r="W147" s="514"/>
      <c r="X147" s="638"/>
      <c r="Y147" s="638"/>
      <c r="Z147" s="514"/>
      <c r="AA147" s="514"/>
    </row>
    <row r="148" spans="1:28" s="606" customFormat="1" ht="13.9" customHeight="1" x14ac:dyDescent="0.2">
      <c r="A148" s="607"/>
      <c r="B148" s="608"/>
      <c r="C148" s="1144" t="s">
        <v>183</v>
      </c>
      <c r="D148" s="1145"/>
      <c r="E148" s="1144" t="s">
        <v>184</v>
      </c>
      <c r="F148" s="1145"/>
      <c r="G148" s="888"/>
      <c r="H148" s="888"/>
      <c r="I148" s="888"/>
      <c r="J148" s="888"/>
      <c r="K148" s="888"/>
      <c r="L148" s="888"/>
      <c r="M148" s="888"/>
      <c r="N148" s="888"/>
      <c r="O148" s="923"/>
      <c r="W148" s="514"/>
      <c r="X148" s="638"/>
      <c r="Y148" s="638"/>
      <c r="Z148" s="514"/>
      <c r="AA148" s="514"/>
    </row>
    <row r="149" spans="1:28" ht="11.25" customHeight="1" x14ac:dyDescent="0.2">
      <c r="A149" s="1063" t="s">
        <v>185</v>
      </c>
      <c r="B149" s="1064"/>
      <c r="C149" s="1146"/>
      <c r="D149" s="1147"/>
      <c r="E149" s="1146"/>
      <c r="F149" s="1147"/>
      <c r="G149" s="888"/>
      <c r="H149" s="888"/>
      <c r="I149" s="888"/>
      <c r="J149" s="888"/>
      <c r="K149" s="888"/>
      <c r="L149" s="888"/>
      <c r="M149" s="888"/>
      <c r="N149" s="888"/>
      <c r="O149" s="923"/>
      <c r="X149" s="638"/>
      <c r="Z149" s="514"/>
    </row>
    <row r="150" spans="1:28" ht="30" customHeight="1" x14ac:dyDescent="0.2">
      <c r="A150" s="609"/>
      <c r="B150" s="610"/>
      <c r="C150" s="924" t="s">
        <v>14</v>
      </c>
      <c r="D150" s="925" t="s">
        <v>186</v>
      </c>
      <c r="E150" s="926" t="s">
        <v>187</v>
      </c>
      <c r="F150" s="925" t="s">
        <v>188</v>
      </c>
      <c r="G150" s="888"/>
      <c r="H150" s="888"/>
      <c r="I150" s="888"/>
      <c r="J150" s="888"/>
      <c r="K150" s="888"/>
      <c r="L150" s="888"/>
      <c r="N150" s="888"/>
      <c r="O150" s="923"/>
      <c r="X150" s="638"/>
      <c r="Y150" s="651">
        <f>IF(D151&gt;C151,1,0)</f>
        <v>0</v>
      </c>
      <c r="Z150" s="514"/>
    </row>
    <row r="151" spans="1:28" ht="15" customHeight="1" x14ac:dyDescent="0.2">
      <c r="A151" s="1073" t="s">
        <v>189</v>
      </c>
      <c r="B151" s="1074"/>
      <c r="C151" s="927">
        <v>379</v>
      </c>
      <c r="D151" s="928"/>
      <c r="E151" s="927">
        <v>1555</v>
      </c>
      <c r="F151" s="928"/>
      <c r="G151" s="708" t="str">
        <f>+W151</f>
        <v/>
      </c>
      <c r="H151" s="520"/>
      <c r="I151" s="520" t="str">
        <f>+X151</f>
        <v/>
      </c>
      <c r="N151" s="888"/>
      <c r="O151" s="923"/>
      <c r="W151" s="665" t="str">
        <f>IF(D151&gt;C151,"Despachadas total menor que parcial","")</f>
        <v/>
      </c>
      <c r="X151" s="665" t="str">
        <f>IF(F151&gt;E151,"Prescrita solicitadas menor rechazadas","")</f>
        <v/>
      </c>
      <c r="Y151" s="651">
        <f>IF(F151&gt;E151,1,0)</f>
        <v>0</v>
      </c>
      <c r="Z151" s="514"/>
    </row>
    <row r="152" spans="1:28" ht="15" customHeight="1" x14ac:dyDescent="0.2">
      <c r="A152" s="1061" t="s">
        <v>190</v>
      </c>
      <c r="B152" s="1062"/>
      <c r="C152" s="929">
        <v>5984</v>
      </c>
      <c r="D152" s="930">
        <v>741</v>
      </c>
      <c r="E152" s="929">
        <v>13163</v>
      </c>
      <c r="F152" s="930">
        <v>1630</v>
      </c>
      <c r="G152" s="708" t="str">
        <f>+W152</f>
        <v/>
      </c>
      <c r="H152" s="520"/>
      <c r="I152" s="520" t="str">
        <f>+X152</f>
        <v/>
      </c>
      <c r="N152" s="888"/>
      <c r="O152" s="923"/>
      <c r="W152" s="665" t="str">
        <f>IF(D152&gt;C152,"Despachadas total menor que parcial","")</f>
        <v/>
      </c>
      <c r="X152" s="665" t="str">
        <f>IF(F152&gt;E152,"Prescrita solicitadas menor rechazadas","")</f>
        <v/>
      </c>
      <c r="Y152" s="651">
        <f>IF(D152&gt;C152,1,0)</f>
        <v>0</v>
      </c>
      <c r="Z152" s="514"/>
    </row>
    <row r="153" spans="1:28" ht="15" customHeight="1" x14ac:dyDescent="0.2">
      <c r="A153" s="1067" t="s">
        <v>14</v>
      </c>
      <c r="B153" s="1068"/>
      <c r="C153" s="745">
        <f>SUM(C151:C152)</f>
        <v>6363</v>
      </c>
      <c r="D153" s="747">
        <f>SUM(D151:D152)</f>
        <v>741</v>
      </c>
      <c r="E153" s="745">
        <f>SUM(E151:E152)</f>
        <v>14718</v>
      </c>
      <c r="F153" s="747">
        <f>SUM(F151:F152)</f>
        <v>1630</v>
      </c>
      <c r="G153" s="931"/>
      <c r="H153" s="888"/>
      <c r="I153" s="888"/>
      <c r="J153" s="888"/>
      <c r="K153" s="888"/>
      <c r="L153" s="888"/>
      <c r="N153" s="932"/>
      <c r="O153" s="932"/>
      <c r="P153" s="700"/>
      <c r="Q153" s="700"/>
      <c r="R153" s="700"/>
      <c r="S153" s="700"/>
      <c r="T153" s="700"/>
      <c r="U153" s="700"/>
      <c r="V153" s="700"/>
      <c r="W153" s="700"/>
      <c r="X153" s="701"/>
      <c r="Y153" s="702">
        <f>IF(F152&gt;E152,1,0)</f>
        <v>0</v>
      </c>
      <c r="Z153" s="700"/>
      <c r="AA153" s="700"/>
      <c r="AB153" s="700"/>
    </row>
    <row r="154" spans="1:28" s="606" customFormat="1" ht="33" customHeight="1" x14ac:dyDescent="0.2">
      <c r="A154" s="579" t="s">
        <v>191</v>
      </c>
      <c r="N154" s="702"/>
      <c r="O154" s="702"/>
      <c r="P154" s="702"/>
      <c r="Q154" s="702"/>
      <c r="R154" s="702"/>
      <c r="S154" s="702"/>
      <c r="T154" s="700"/>
      <c r="U154" s="702"/>
      <c r="V154" s="702"/>
      <c r="W154" s="702"/>
      <c r="X154" s="702"/>
      <c r="Y154" s="702"/>
      <c r="Z154" s="702"/>
      <c r="AA154" s="702"/>
      <c r="AB154" s="702"/>
    </row>
    <row r="155" spans="1:28" ht="11.25" customHeight="1" x14ac:dyDescent="0.15">
      <c r="A155" s="1040" t="s">
        <v>192</v>
      </c>
      <c r="B155" s="1041"/>
      <c r="C155" s="1075" t="s">
        <v>14</v>
      </c>
      <c r="N155" s="700"/>
      <c r="O155" s="700"/>
      <c r="P155" s="700"/>
      <c r="Q155" s="700"/>
      <c r="R155" s="700"/>
      <c r="S155" s="700"/>
      <c r="T155" s="700"/>
      <c r="U155" s="700"/>
      <c r="V155" s="700"/>
      <c r="W155" s="700"/>
      <c r="X155" s="700"/>
      <c r="Y155" s="700"/>
      <c r="Z155" s="700"/>
      <c r="AA155" s="700"/>
      <c r="AB155" s="700"/>
    </row>
    <row r="156" spans="1:28" ht="21.95" customHeight="1" x14ac:dyDescent="0.15">
      <c r="A156" s="1042"/>
      <c r="B156" s="1043"/>
      <c r="C156" s="1076"/>
      <c r="N156" s="700"/>
      <c r="O156" s="700"/>
      <c r="P156" s="702"/>
      <c r="Q156" s="700"/>
      <c r="R156" s="700"/>
      <c r="S156" s="700"/>
      <c r="T156" s="700"/>
      <c r="U156" s="700"/>
      <c r="V156" s="700"/>
      <c r="W156" s="700"/>
      <c r="X156" s="700"/>
      <c r="Y156" s="700"/>
      <c r="Z156" s="700"/>
      <c r="AA156" s="700"/>
      <c r="AB156" s="700"/>
    </row>
    <row r="157" spans="1:28" ht="14.1" customHeight="1" x14ac:dyDescent="0.15">
      <c r="A157" s="1090" t="s">
        <v>193</v>
      </c>
      <c r="B157" s="1091"/>
      <c r="C157" s="696">
        <v>11629</v>
      </c>
      <c r="D157" s="709"/>
      <c r="E157" s="697"/>
      <c r="F157" s="698"/>
      <c r="H157" s="699"/>
      <c r="I157" s="699"/>
      <c r="J157" s="699"/>
      <c r="K157" s="699"/>
      <c r="L157" s="699"/>
      <c r="M157" s="699"/>
      <c r="N157" s="703"/>
      <c r="O157" s="703"/>
      <c r="P157" s="702"/>
      <c r="Q157" s="700"/>
      <c r="R157" s="700"/>
      <c r="S157" s="700"/>
      <c r="T157" s="700"/>
      <c r="U157" s="700"/>
      <c r="V157" s="700"/>
      <c r="W157" s="700"/>
      <c r="X157" s="700"/>
      <c r="Y157" s="700"/>
      <c r="Z157" s="700"/>
      <c r="AA157" s="700"/>
      <c r="AB157" s="700"/>
    </row>
    <row r="158" spans="1:28" ht="33" customHeight="1" x14ac:dyDescent="0.2">
      <c r="A158" s="668" t="s">
        <v>194</v>
      </c>
      <c r="B158" s="666"/>
      <c r="C158" s="666"/>
      <c r="D158" s="933"/>
      <c r="E158" s="933"/>
      <c r="F158" s="933"/>
      <c r="G158" s="888"/>
      <c r="H158" s="888"/>
      <c r="I158" s="888"/>
      <c r="J158" s="888"/>
      <c r="K158" s="888"/>
      <c r="L158" s="888"/>
      <c r="M158" s="888"/>
      <c r="N158" s="932"/>
      <c r="O158" s="932"/>
      <c r="P158" s="700"/>
      <c r="Q158" s="700"/>
      <c r="R158" s="700"/>
      <c r="S158" s="700"/>
      <c r="T158" s="700"/>
      <c r="U158" s="700"/>
      <c r="V158" s="700"/>
      <c r="W158" s="700"/>
      <c r="X158" s="701"/>
      <c r="Y158" s="701"/>
      <c r="Z158" s="700"/>
      <c r="AA158" s="700"/>
      <c r="AB158" s="700"/>
    </row>
    <row r="159" spans="1:28" ht="21.75" customHeight="1" x14ac:dyDescent="0.2">
      <c r="A159" s="607"/>
      <c r="B159" s="608"/>
      <c r="C159" s="934" t="s">
        <v>14</v>
      </c>
      <c r="D159" s="933"/>
      <c r="E159" s="933"/>
      <c r="F159" s="933"/>
      <c r="G159" s="888"/>
      <c r="H159" s="888"/>
      <c r="I159" s="888"/>
      <c r="J159" s="888"/>
      <c r="K159" s="888"/>
      <c r="L159" s="888"/>
      <c r="M159" s="888"/>
      <c r="N159" s="888"/>
      <c r="O159" s="923"/>
      <c r="X159" s="638"/>
      <c r="Y159" s="638"/>
      <c r="Z159" s="514"/>
    </row>
    <row r="160" spans="1:28" ht="15" customHeight="1" x14ac:dyDescent="0.2">
      <c r="A160" s="1077" t="s">
        <v>195</v>
      </c>
      <c r="B160" s="658" t="s">
        <v>196</v>
      </c>
      <c r="C160" s="935"/>
      <c r="D160" s="936"/>
      <c r="E160" s="933"/>
      <c r="F160" s="933"/>
      <c r="G160" s="888"/>
      <c r="H160" s="888"/>
      <c r="I160" s="888"/>
      <c r="J160" s="888"/>
      <c r="K160" s="888"/>
      <c r="L160" s="888"/>
      <c r="M160" s="888"/>
      <c r="N160" s="888"/>
      <c r="O160" s="923"/>
      <c r="X160" s="638"/>
      <c r="Y160" s="638"/>
      <c r="Z160" s="514"/>
    </row>
    <row r="161" spans="1:26" ht="15" customHeight="1" x14ac:dyDescent="0.2">
      <c r="A161" s="1077"/>
      <c r="B161" s="659" t="s">
        <v>197</v>
      </c>
      <c r="C161" s="937">
        <v>4534</v>
      </c>
      <c r="D161" s="936"/>
      <c r="E161" s="933"/>
      <c r="F161" s="933"/>
      <c r="G161" s="888"/>
      <c r="H161" s="888"/>
      <c r="I161" s="888"/>
      <c r="J161" s="888"/>
      <c r="K161" s="888"/>
      <c r="L161" s="888"/>
      <c r="M161" s="888"/>
      <c r="N161" s="888"/>
      <c r="O161" s="923"/>
      <c r="X161" s="638"/>
      <c r="Y161" s="638"/>
      <c r="Z161" s="514"/>
    </row>
    <row r="162" spans="1:26" ht="15" customHeight="1" x14ac:dyDescent="0.2">
      <c r="A162" s="1065" t="s">
        <v>198</v>
      </c>
      <c r="B162" s="1066"/>
      <c r="C162" s="938">
        <v>3115</v>
      </c>
      <c r="D162" s="936"/>
      <c r="E162" s="933"/>
      <c r="F162" s="933"/>
      <c r="G162" s="888"/>
      <c r="H162" s="888"/>
      <c r="I162" s="888"/>
      <c r="J162" s="888"/>
      <c r="K162" s="888"/>
      <c r="L162" s="888"/>
      <c r="M162" s="888"/>
      <c r="N162" s="888"/>
      <c r="O162" s="923"/>
      <c r="X162" s="638"/>
      <c r="Y162" s="638"/>
      <c r="Z162" s="514"/>
    </row>
    <row r="163" spans="1:26" ht="21.75" customHeight="1" x14ac:dyDescent="0.2">
      <c r="A163" s="1069" t="s">
        <v>199</v>
      </c>
      <c r="B163" s="1070"/>
      <c r="C163" s="939">
        <v>1482</v>
      </c>
      <c r="D163" s="936"/>
      <c r="E163" s="933"/>
      <c r="F163" s="933"/>
      <c r="G163" s="888"/>
      <c r="H163" s="888"/>
      <c r="I163" s="888"/>
      <c r="J163" s="888"/>
      <c r="K163" s="888"/>
      <c r="L163" s="888"/>
      <c r="M163" s="888"/>
      <c r="N163" s="888"/>
      <c r="O163" s="923"/>
      <c r="X163" s="638"/>
      <c r="Y163" s="638"/>
      <c r="Z163" s="514"/>
    </row>
    <row r="164" spans="1:26" ht="33" customHeight="1" x14ac:dyDescent="0.2">
      <c r="A164" s="612" t="s">
        <v>200</v>
      </c>
      <c r="B164" s="526"/>
      <c r="C164" s="526"/>
      <c r="D164" s="526"/>
      <c r="X164" s="638"/>
      <c r="Y164" s="637"/>
      <c r="Z164" s="514"/>
    </row>
    <row r="165" spans="1:26" ht="12.75" customHeight="1" x14ac:dyDescent="0.1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X165" s="638"/>
      <c r="Y165" s="637"/>
      <c r="Z165" s="514"/>
    </row>
    <row r="166" spans="1:26" ht="22.5" customHeight="1" x14ac:dyDescent="0.15">
      <c r="A166" s="1042"/>
      <c r="B166" s="1043"/>
      <c r="C166" s="1081"/>
      <c r="D166" s="669" t="s">
        <v>205</v>
      </c>
      <c r="E166" s="691" t="s">
        <v>206</v>
      </c>
      <c r="F166" s="692" t="s">
        <v>207</v>
      </c>
      <c r="G166" s="692" t="s">
        <v>208</v>
      </c>
      <c r="H166" s="692" t="s">
        <v>209</v>
      </c>
      <c r="I166" s="693" t="s">
        <v>210</v>
      </c>
      <c r="J166" s="1081"/>
      <c r="X166" s="638"/>
      <c r="Y166" s="637"/>
      <c r="Z166" s="514"/>
    </row>
    <row r="167" spans="1:26" ht="15" customHeight="1" x14ac:dyDescent="0.2">
      <c r="A167" s="1030" t="s">
        <v>211</v>
      </c>
      <c r="B167" s="1031"/>
      <c r="C167" s="910">
        <f>SUM(D167:I167)</f>
        <v>0</v>
      </c>
      <c r="D167" s="927"/>
      <c r="E167" s="940"/>
      <c r="F167" s="940"/>
      <c r="G167" s="940"/>
      <c r="H167" s="940"/>
      <c r="I167" s="928"/>
      <c r="J167" s="941"/>
      <c r="K167" s="705" t="str">
        <f>IF(J167&gt;C167,"Error: Las actividades totales son menores que las realizadas en beneficiarios","")</f>
        <v/>
      </c>
      <c r="L167" s="888"/>
      <c r="M167" s="888"/>
      <c r="N167" s="888"/>
      <c r="O167" s="888"/>
      <c r="P167" s="919"/>
      <c r="Q167" s="919"/>
      <c r="R167" s="919"/>
      <c r="X167" s="652">
        <f>IF(J167&gt;C167,1,0)</f>
        <v>0</v>
      </c>
      <c r="Z167" s="514"/>
    </row>
    <row r="168" spans="1:26" ht="15" customHeight="1" x14ac:dyDescent="0.15">
      <c r="A168" s="1071" t="s">
        <v>212</v>
      </c>
      <c r="B168" s="1072"/>
      <c r="C168" s="755">
        <f>SUM(D168:I168)</f>
        <v>0</v>
      </c>
      <c r="D168" s="929"/>
      <c r="E168" s="942"/>
      <c r="F168" s="942"/>
      <c r="G168" s="942"/>
      <c r="H168" s="942"/>
      <c r="I168" s="930"/>
      <c r="J168" s="943"/>
      <c r="K168" s="705" t="str">
        <f>IF(J168&gt;C168,"Error: Las actividades totales son menores que las realizadas en beneficiarios","")</f>
        <v/>
      </c>
      <c r="X168" s="652">
        <f>IF(J168&gt;C168,1,0)</f>
        <v>0</v>
      </c>
      <c r="Y168" s="638"/>
      <c r="Z168" s="514"/>
    </row>
    <row r="169" spans="1:26" ht="15" customHeight="1" x14ac:dyDescent="0.15">
      <c r="A169" s="1036" t="s">
        <v>213</v>
      </c>
      <c r="B169" s="1037"/>
      <c r="C169" s="778">
        <f>SUM(D169:E169)</f>
        <v>0</v>
      </c>
      <c r="D169" s="944"/>
      <c r="E169" s="945"/>
      <c r="F169" s="946"/>
      <c r="G169" s="946"/>
      <c r="H169" s="946"/>
      <c r="I169" s="947"/>
      <c r="J169" s="948"/>
      <c r="K169" s="705" t="str">
        <f>IF(J169&gt;C169,"Error: Las actividades totales son menores que las realizadas en beneficiarios","")</f>
        <v/>
      </c>
      <c r="X169" s="652">
        <f>IF(J169&gt;C169,1,0)</f>
        <v>0</v>
      </c>
      <c r="Y169" s="638"/>
      <c r="Z169" s="514"/>
    </row>
    <row r="170" spans="1:26" ht="33" customHeight="1" x14ac:dyDescent="0.2">
      <c r="A170" s="612" t="s">
        <v>214</v>
      </c>
      <c r="B170" s="613"/>
      <c r="C170" s="526"/>
      <c r="D170" s="526"/>
      <c r="E170" s="526"/>
      <c r="F170" s="526"/>
      <c r="G170" s="526"/>
      <c r="H170" s="526"/>
      <c r="I170" s="526"/>
      <c r="X170" s="638"/>
      <c r="Y170" s="638"/>
      <c r="Z170" s="514"/>
    </row>
    <row r="171" spans="1:26" ht="21" customHeight="1" x14ac:dyDescent="0.1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614"/>
      <c r="N171" s="614"/>
      <c r="Y171" s="638"/>
      <c r="Z171" s="638"/>
    </row>
    <row r="172" spans="1:26" ht="20.25" customHeight="1" x14ac:dyDescent="0.15">
      <c r="A172" s="1042"/>
      <c r="B172" s="1043"/>
      <c r="C172" s="1043"/>
      <c r="D172" s="615" t="s">
        <v>219</v>
      </c>
      <c r="E172" s="611" t="s">
        <v>220</v>
      </c>
      <c r="F172" s="611" t="s">
        <v>221</v>
      </c>
      <c r="G172" s="611" t="s">
        <v>222</v>
      </c>
      <c r="H172" s="611" t="s">
        <v>223</v>
      </c>
      <c r="I172" s="611" t="s">
        <v>224</v>
      </c>
      <c r="J172" s="616" t="s">
        <v>225</v>
      </c>
      <c r="K172" s="611" t="s">
        <v>226</v>
      </c>
      <c r="L172" s="1081"/>
      <c r="M172" s="614"/>
      <c r="N172" s="614"/>
      <c r="Y172" s="638"/>
      <c r="Z172" s="638"/>
    </row>
    <row r="173" spans="1:26" ht="15" customHeight="1" x14ac:dyDescent="0.2">
      <c r="A173" s="1047" t="s">
        <v>227</v>
      </c>
      <c r="B173" s="1048"/>
      <c r="C173" s="949"/>
      <c r="D173" s="950"/>
      <c r="E173" s="951"/>
      <c r="F173" s="951"/>
      <c r="G173" s="951"/>
      <c r="H173" s="951"/>
      <c r="I173" s="951"/>
      <c r="J173" s="952"/>
      <c r="K173" s="951"/>
      <c r="L173" s="953"/>
      <c r="M173" s="712" t="str">
        <f>IF(AND(C173&gt;0,SUM(D173:K173)=0),"Falta registro profesionales participantes",IF(AND(SUM(D173:K173)&gt;0,C173=0),"Falta número de rondas",""))</f>
        <v/>
      </c>
      <c r="N173" s="646"/>
      <c r="Y173" s="652">
        <f>IF(AND(C173&gt;0,SUM(D173:K173)=0),1,IF(AND(SUM(D173:K173)&gt;0,C173=0),1,0))</f>
        <v>0</v>
      </c>
      <c r="Z173" s="638"/>
    </row>
    <row r="174" spans="1:26" ht="15" customHeight="1" x14ac:dyDescent="0.2">
      <c r="A174" s="1038" t="s">
        <v>228</v>
      </c>
      <c r="B174" s="1039"/>
      <c r="C174" s="954"/>
      <c r="D174" s="955"/>
      <c r="E174" s="956"/>
      <c r="F174" s="956"/>
      <c r="G174" s="956"/>
      <c r="H174" s="956"/>
      <c r="I174" s="956"/>
      <c r="J174" s="943"/>
      <c r="K174" s="956"/>
      <c r="L174" s="957"/>
      <c r="M174" s="712" t="str">
        <f>IF(AND(C174&gt;0,SUM(D174:K174)=0),"Falta registro profesionales participantes",IF(AND(SUM(D174:K174)&gt;0,C174=0),"Falta número de rondas",""))</f>
        <v/>
      </c>
      <c r="N174" s="646"/>
      <c r="Y174" s="652">
        <f>IF(AND(C174&gt;0,SUM(D174:K174)=0),1,IF(AND(SUM(D174:K174)&gt;0,C174=0),1,0))</f>
        <v>0</v>
      </c>
      <c r="Z174" s="637"/>
    </row>
    <row r="175" spans="1:26" ht="15" customHeight="1" x14ac:dyDescent="0.2">
      <c r="A175" s="1032" t="s">
        <v>229</v>
      </c>
      <c r="B175" s="1033"/>
      <c r="C175" s="958"/>
      <c r="D175" s="959"/>
      <c r="E175" s="960"/>
      <c r="F175" s="960"/>
      <c r="G175" s="960"/>
      <c r="H175" s="960"/>
      <c r="I175" s="960"/>
      <c r="J175" s="948"/>
      <c r="K175" s="960"/>
      <c r="L175" s="937"/>
      <c r="M175" s="712" t="str">
        <f>IF(AND(C175&gt;0,SUM(D175:K175)=0),"Falta registro profesionales participantes",IF(AND(SUM(D175:K175)&gt;0,C175=0),"Falta número de rondas",""))</f>
        <v/>
      </c>
      <c r="N175" s="646"/>
      <c r="Y175" s="652">
        <f>IF(AND(C175&gt;0,SUM(D175:K175)=0),1,IF(AND(SUM(D175:K175)&gt;0,C175=0),1,0))</f>
        <v>0</v>
      </c>
      <c r="Z175" s="637"/>
    </row>
    <row r="176" spans="1:26" ht="33" customHeight="1" x14ac:dyDescent="0.2">
      <c r="A176" s="612" t="s">
        <v>230</v>
      </c>
      <c r="B176" s="738"/>
      <c r="C176" s="961"/>
      <c r="D176" s="961"/>
      <c r="E176" s="961"/>
      <c r="F176" s="961"/>
      <c r="G176" s="961"/>
      <c r="H176" s="961"/>
      <c r="I176" s="961"/>
      <c r="J176" s="961"/>
      <c r="K176" s="961"/>
      <c r="X176" s="638"/>
      <c r="Y176" s="637"/>
      <c r="Z176" s="514"/>
    </row>
    <row r="177" spans="1:27" ht="39.950000000000003" customHeight="1" x14ac:dyDescent="0.15">
      <c r="A177" s="1034" t="s">
        <v>231</v>
      </c>
      <c r="B177" s="1035"/>
      <c r="C177" s="736" t="s">
        <v>14</v>
      </c>
      <c r="D177" s="736" t="s">
        <v>130</v>
      </c>
      <c r="E177" s="599" t="s">
        <v>232</v>
      </c>
      <c r="F177" s="617"/>
      <c r="G177" s="526"/>
      <c r="H177" s="526"/>
      <c r="L177" s="514" t="s">
        <v>233</v>
      </c>
      <c r="X177" s="638"/>
      <c r="Y177" s="638"/>
      <c r="Z177" s="514"/>
    </row>
    <row r="178" spans="1:27" ht="15" customHeight="1" x14ac:dyDescent="0.15">
      <c r="A178" s="1141" t="s">
        <v>234</v>
      </c>
      <c r="B178" s="618" t="s">
        <v>235</v>
      </c>
      <c r="C178" s="962">
        <v>144</v>
      </c>
      <c r="D178" s="963">
        <v>142</v>
      </c>
      <c r="E178" s="963"/>
      <c r="F178" s="710" t="str">
        <f>IF(D178&gt;C178,"Error: Las actividades totales son menores que las realizadas en beneficiarios","")</f>
        <v/>
      </c>
      <c r="G178" s="526"/>
      <c r="H178" s="526"/>
      <c r="X178" s="652">
        <f>IF(D178&gt;C178,1,0)</f>
        <v>0</v>
      </c>
      <c r="Y178" s="638"/>
      <c r="Z178" s="514"/>
    </row>
    <row r="179" spans="1:27" ht="15" customHeight="1" x14ac:dyDescent="0.15">
      <c r="A179" s="1142"/>
      <c r="B179" s="619" t="s">
        <v>236</v>
      </c>
      <c r="C179" s="964"/>
      <c r="D179" s="965"/>
      <c r="E179" s="965"/>
      <c r="F179" s="710" t="str">
        <f>IF(D179&gt;C179,"Error: Las actividades totales son menores que las realizadas en beneficiarios","")</f>
        <v/>
      </c>
      <c r="G179" s="526"/>
      <c r="H179" s="526"/>
      <c r="X179" s="652">
        <f>IF(D179&gt;C179,1,0)</f>
        <v>0</v>
      </c>
      <c r="Y179" s="637"/>
      <c r="Z179" s="514"/>
    </row>
    <row r="180" spans="1:27" ht="15" customHeight="1" x14ac:dyDescent="0.15">
      <c r="A180" s="1143"/>
      <c r="B180" s="620" t="s">
        <v>237</v>
      </c>
      <c r="C180" s="966"/>
      <c r="D180" s="967"/>
      <c r="E180" s="967"/>
      <c r="F180" s="710" t="str">
        <f>IF(D180&gt;C180,"Error: Las actividades totales son menores que las realizadas en beneficiarios","")</f>
        <v/>
      </c>
      <c r="G180" s="526"/>
      <c r="H180" s="526"/>
      <c r="X180" s="652">
        <f>IF(D180&gt;C180,1,0)</f>
        <v>0</v>
      </c>
      <c r="Y180" s="638"/>
      <c r="Z180" s="514"/>
    </row>
    <row r="181" spans="1:27" ht="33" customHeight="1" x14ac:dyDescent="0.2">
      <c r="A181" s="621" t="s">
        <v>238</v>
      </c>
      <c r="C181" s="622"/>
      <c r="D181" s="622"/>
      <c r="E181" s="919"/>
      <c r="F181" s="623"/>
      <c r="G181" s="623"/>
      <c r="H181" s="526"/>
      <c r="X181" s="638"/>
      <c r="Y181" s="637"/>
      <c r="Z181" s="514"/>
    </row>
    <row r="182" spans="1:27" s="606" customFormat="1" ht="27.75" customHeight="1" x14ac:dyDescent="0.15">
      <c r="A182" s="1138" t="s">
        <v>8</v>
      </c>
      <c r="B182" s="1139"/>
      <c r="C182" s="740" t="s">
        <v>202</v>
      </c>
      <c r="D182" s="740" t="s">
        <v>239</v>
      </c>
      <c r="E182" s="736" t="s">
        <v>240</v>
      </c>
      <c r="F182" s="740" t="s">
        <v>241</v>
      </c>
      <c r="G182" s="740" t="s">
        <v>242</v>
      </c>
      <c r="H182" s="740" t="s">
        <v>243</v>
      </c>
      <c r="I182" s="624"/>
      <c r="W182" s="514"/>
      <c r="X182" s="638"/>
      <c r="Y182" s="637"/>
      <c r="Z182" s="514"/>
      <c r="AA182" s="514"/>
    </row>
    <row r="183" spans="1:27" ht="15" customHeight="1" x14ac:dyDescent="0.15">
      <c r="A183" s="1019" t="s">
        <v>244</v>
      </c>
      <c r="B183" s="742" t="s">
        <v>245</v>
      </c>
      <c r="C183" s="670">
        <f>SUM(D183:H183)-F183</f>
        <v>0</v>
      </c>
      <c r="D183" s="968"/>
      <c r="E183" s="968"/>
      <c r="F183" s="726"/>
      <c r="G183" s="968"/>
      <c r="H183" s="968"/>
      <c r="I183" s="709"/>
      <c r="X183" s="638"/>
      <c r="Y183" s="637"/>
      <c r="Z183" s="514"/>
    </row>
    <row r="184" spans="1:27" ht="15" customHeight="1" x14ac:dyDescent="0.15">
      <c r="A184" s="1020"/>
      <c r="B184" s="741" t="s">
        <v>246</v>
      </c>
      <c r="C184" s="671">
        <f t="shared" ref="C184:C195" si="30">SUM(D184:H184)-F184</f>
        <v>0</v>
      </c>
      <c r="D184" s="671">
        <f>SUM(D185:D189)</f>
        <v>0</v>
      </c>
      <c r="E184" s="671">
        <f>SUM(E185:E189)</f>
        <v>0</v>
      </c>
      <c r="F184" s="725">
        <f>SUM(F185:F189)</f>
        <v>0</v>
      </c>
      <c r="G184" s="722">
        <f>SUM(G185:G189)</f>
        <v>0</v>
      </c>
      <c r="H184" s="671">
        <f>SUM(H185:H189)</f>
        <v>0</v>
      </c>
      <c r="I184" s="709"/>
      <c r="X184" s="638"/>
      <c r="Y184" s="637"/>
      <c r="Z184" s="514"/>
    </row>
    <row r="185" spans="1:27" ht="15" customHeight="1" x14ac:dyDescent="0.15">
      <c r="A185" s="1020"/>
      <c r="B185" s="625" t="s">
        <v>247</v>
      </c>
      <c r="C185" s="672">
        <f t="shared" si="30"/>
        <v>0</v>
      </c>
      <c r="D185" s="969"/>
      <c r="E185" s="969"/>
      <c r="F185" s="726"/>
      <c r="G185" s="969"/>
      <c r="H185" s="969"/>
      <c r="I185" s="709"/>
      <c r="X185" s="638"/>
      <c r="Y185" s="637"/>
      <c r="Z185" s="514"/>
    </row>
    <row r="186" spans="1:27" ht="15" customHeight="1" x14ac:dyDescent="0.15">
      <c r="A186" s="1020"/>
      <c r="B186" s="625" t="s">
        <v>248</v>
      </c>
      <c r="C186" s="672">
        <f t="shared" si="30"/>
        <v>0</v>
      </c>
      <c r="D186" s="969"/>
      <c r="E186" s="969"/>
      <c r="F186" s="727"/>
      <c r="G186" s="969"/>
      <c r="H186" s="969"/>
      <c r="I186" s="709"/>
      <c r="X186" s="638"/>
      <c r="Y186" s="637"/>
      <c r="Z186" s="514"/>
    </row>
    <row r="187" spans="1:27" ht="15" customHeight="1" x14ac:dyDescent="0.15">
      <c r="A187" s="1020"/>
      <c r="B187" s="626" t="s">
        <v>249</v>
      </c>
      <c r="C187" s="673">
        <f t="shared" si="30"/>
        <v>0</v>
      </c>
      <c r="D187" s="965"/>
      <c r="E187" s="965"/>
      <c r="F187" s="727"/>
      <c r="G187" s="965"/>
      <c r="H187" s="965"/>
      <c r="I187" s="709"/>
      <c r="X187" s="638"/>
      <c r="Y187" s="637"/>
      <c r="Z187" s="514"/>
    </row>
    <row r="188" spans="1:27" ht="15" customHeight="1" x14ac:dyDescent="0.15">
      <c r="A188" s="1020"/>
      <c r="B188" s="626" t="s">
        <v>250</v>
      </c>
      <c r="C188" s="673">
        <f t="shared" si="30"/>
        <v>0</v>
      </c>
      <c r="D188" s="965"/>
      <c r="E188" s="965"/>
      <c r="F188" s="727"/>
      <c r="G188" s="965"/>
      <c r="H188" s="965"/>
      <c r="I188" s="709"/>
      <c r="X188" s="638"/>
      <c r="Y188" s="637"/>
      <c r="Z188" s="514"/>
    </row>
    <row r="189" spans="1:27" ht="15" customHeight="1" x14ac:dyDescent="0.15">
      <c r="A189" s="1021"/>
      <c r="B189" s="627" t="s">
        <v>251</v>
      </c>
      <c r="C189" s="671">
        <f t="shared" si="30"/>
        <v>0</v>
      </c>
      <c r="D189" s="967"/>
      <c r="E189" s="967"/>
      <c r="F189" s="728"/>
      <c r="G189" s="967"/>
      <c r="H189" s="967"/>
      <c r="I189" s="709"/>
      <c r="X189" s="638"/>
      <c r="Y189" s="638"/>
      <c r="Z189" s="514"/>
    </row>
    <row r="190" spans="1:27" ht="15" customHeight="1" x14ac:dyDescent="0.15">
      <c r="A190" s="1020" t="s">
        <v>252</v>
      </c>
      <c r="B190" s="694" t="s">
        <v>245</v>
      </c>
      <c r="C190" s="695">
        <f t="shared" si="30"/>
        <v>0</v>
      </c>
      <c r="D190" s="970"/>
      <c r="E190" s="970"/>
      <c r="F190" s="723"/>
      <c r="G190" s="971"/>
      <c r="H190" s="970"/>
      <c r="I190" s="709"/>
      <c r="X190" s="638"/>
      <c r="Y190" s="638"/>
      <c r="Z190" s="514"/>
    </row>
    <row r="191" spans="1:27" ht="15" customHeight="1" x14ac:dyDescent="0.15">
      <c r="A191" s="1020"/>
      <c r="B191" s="742" t="s">
        <v>246</v>
      </c>
      <c r="C191" s="670">
        <f t="shared" si="30"/>
        <v>0</v>
      </c>
      <c r="D191" s="972"/>
      <c r="E191" s="972"/>
      <c r="F191" s="726"/>
      <c r="G191" s="968"/>
      <c r="H191" s="972"/>
      <c r="I191" s="709"/>
      <c r="X191" s="638"/>
      <c r="Y191" s="638"/>
      <c r="Z191" s="514"/>
    </row>
    <row r="192" spans="1:27" ht="15" customHeight="1" x14ac:dyDescent="0.15">
      <c r="A192" s="1020"/>
      <c r="B192" s="741" t="s">
        <v>253</v>
      </c>
      <c r="C192" s="671">
        <f t="shared" si="30"/>
        <v>0</v>
      </c>
      <c r="D192" s="966"/>
      <c r="E192" s="966"/>
      <c r="F192" s="728"/>
      <c r="G192" s="967"/>
      <c r="H192" s="966"/>
      <c r="I192" s="709"/>
      <c r="X192" s="638"/>
      <c r="Y192" s="638"/>
      <c r="Z192" s="514"/>
    </row>
    <row r="193" spans="1:55" ht="15" customHeight="1" x14ac:dyDescent="0.15">
      <c r="A193" s="1019" t="s">
        <v>254</v>
      </c>
      <c r="B193" s="742" t="s">
        <v>245</v>
      </c>
      <c r="C193" s="670">
        <f t="shared" si="30"/>
        <v>0</v>
      </c>
      <c r="D193" s="972"/>
      <c r="E193" s="972"/>
      <c r="F193" s="726"/>
      <c r="G193" s="968"/>
      <c r="H193" s="972"/>
      <c r="I193" s="709"/>
      <c r="X193" s="638"/>
      <c r="Y193" s="638"/>
      <c r="Z193" s="514"/>
    </row>
    <row r="194" spans="1:55" ht="15" customHeight="1" x14ac:dyDescent="0.15">
      <c r="A194" s="1020"/>
      <c r="B194" s="628" t="s">
        <v>246</v>
      </c>
      <c r="C194" s="674">
        <f t="shared" si="30"/>
        <v>0</v>
      </c>
      <c r="D194" s="973"/>
      <c r="E194" s="973"/>
      <c r="F194" s="728"/>
      <c r="G194" s="974"/>
      <c r="H194" s="973"/>
      <c r="I194" s="709"/>
      <c r="X194" s="638"/>
      <c r="Y194" s="638"/>
      <c r="Z194" s="514"/>
    </row>
    <row r="195" spans="1:55" ht="15" customHeight="1" x14ac:dyDescent="0.15">
      <c r="A195" s="1021"/>
      <c r="B195" s="629" t="s">
        <v>255</v>
      </c>
      <c r="C195" s="675">
        <f t="shared" si="30"/>
        <v>0</v>
      </c>
      <c r="D195" s="975"/>
      <c r="E195" s="975"/>
      <c r="F195" s="724"/>
      <c r="G195" s="976"/>
      <c r="H195" s="975"/>
      <c r="I195" s="709"/>
      <c r="W195" s="606"/>
      <c r="X195" s="638"/>
      <c r="Y195" s="641"/>
      <c r="Z195" s="606"/>
      <c r="AA195" s="606"/>
    </row>
    <row r="196" spans="1:55" ht="15" customHeight="1" x14ac:dyDescent="0.2">
      <c r="A196" s="1021" t="s">
        <v>256</v>
      </c>
      <c r="B196" s="742" t="s">
        <v>245</v>
      </c>
      <c r="C196" s="972"/>
      <c r="D196" s="676"/>
      <c r="E196" s="677"/>
      <c r="F196" s="677"/>
      <c r="G196" s="677"/>
      <c r="H196" s="678"/>
      <c r="I196" s="709"/>
      <c r="W196" s="977"/>
      <c r="X196" s="978"/>
      <c r="Y196" s="978"/>
      <c r="Z196" s="979"/>
      <c r="AA196" s="980"/>
    </row>
    <row r="197" spans="1:55" ht="15" customHeight="1" x14ac:dyDescent="0.2">
      <c r="A197" s="1022"/>
      <c r="B197" s="741" t="s">
        <v>257</v>
      </c>
      <c r="C197" s="966"/>
      <c r="D197" s="679"/>
      <c r="E197" s="680"/>
      <c r="F197" s="680"/>
      <c r="G197" s="680"/>
      <c r="H197" s="681"/>
      <c r="I197" s="709"/>
      <c r="W197" s="981"/>
      <c r="X197" s="982"/>
      <c r="Y197" s="983"/>
      <c r="AA197" s="984"/>
    </row>
    <row r="198" spans="1:55" ht="15" customHeight="1" x14ac:dyDescent="0.2">
      <c r="A198" s="1022" t="s">
        <v>258</v>
      </c>
      <c r="B198" s="1140"/>
      <c r="C198" s="985"/>
      <c r="D198" s="682"/>
      <c r="E198" s="683"/>
      <c r="F198" s="683"/>
      <c r="G198" s="683"/>
      <c r="H198" s="684"/>
      <c r="I198" s="520" t="str">
        <f>X198</f>
        <v/>
      </c>
      <c r="W198" s="981"/>
      <c r="X198" s="717" t="str">
        <f>+IF($C198&lt;=$C197,""," El Nº de Biopsias de Cirugía menor enviadas a anatomía patologica del Programa de Resolutividad NO deben ser  MAYOR a las cirugias Menores  realizadas del programa de resolutividad")</f>
        <v/>
      </c>
      <c r="Y198" s="983"/>
      <c r="Z198" s="648">
        <f>+IF($C198&lt;=$C197,0,1)</f>
        <v>0</v>
      </c>
      <c r="AA198" s="984"/>
    </row>
    <row r="199" spans="1:55" s="980" customFormat="1" ht="33" customHeight="1" x14ac:dyDescent="0.2">
      <c r="A199" s="660" t="s">
        <v>259</v>
      </c>
      <c r="B199" s="514"/>
      <c r="C199" s="514"/>
      <c r="D199" s="514"/>
      <c r="E199" s="888"/>
      <c r="F199" s="888"/>
      <c r="G199" s="888"/>
      <c r="H199" s="514"/>
      <c r="I199" s="977"/>
      <c r="J199" s="977"/>
      <c r="K199" s="977"/>
      <c r="L199" s="977"/>
      <c r="M199" s="977"/>
      <c r="N199" s="977"/>
      <c r="O199" s="986"/>
      <c r="P199" s="986"/>
      <c r="Q199" s="986"/>
      <c r="R199" s="986"/>
      <c r="S199" s="986"/>
      <c r="T199" s="986"/>
      <c r="U199" s="986"/>
      <c r="V199" s="987"/>
      <c r="W199" s="981"/>
      <c r="X199" s="983"/>
      <c r="Y199" s="983"/>
      <c r="Z199" s="988"/>
      <c r="AA199" s="984"/>
      <c r="AB199" s="987"/>
      <c r="AC199" s="987"/>
      <c r="AD199" s="987"/>
      <c r="AE199" s="987"/>
      <c r="AF199" s="987"/>
      <c r="AG199" s="987"/>
      <c r="AH199" s="987"/>
      <c r="AI199" s="987"/>
      <c r="AJ199" s="987"/>
      <c r="AK199" s="987"/>
      <c r="AL199" s="987"/>
      <c r="AM199" s="987"/>
      <c r="AN199" s="987"/>
      <c r="AO199" s="987"/>
      <c r="AP199" s="987"/>
      <c r="AQ199" s="987"/>
      <c r="AR199" s="987"/>
      <c r="AS199" s="987"/>
      <c r="AT199" s="987"/>
      <c r="AU199" s="987"/>
      <c r="AV199" s="987"/>
      <c r="AW199" s="987"/>
      <c r="AX199" s="987"/>
      <c r="BB199" s="989"/>
      <c r="BC199" s="989"/>
    </row>
    <row r="200" spans="1:55" s="994" customFormat="1" ht="27" customHeight="1" x14ac:dyDescent="0.2">
      <c r="A200" s="1028" t="s">
        <v>260</v>
      </c>
      <c r="B200" s="1029"/>
      <c r="C200" s="661" t="s">
        <v>261</v>
      </c>
      <c r="D200" s="888"/>
      <c r="E200" s="888"/>
      <c r="F200" s="888"/>
      <c r="G200" s="514"/>
      <c r="H200" s="514"/>
      <c r="I200" s="990"/>
      <c r="J200" s="990"/>
      <c r="K200" s="990"/>
      <c r="L200" s="990"/>
      <c r="M200" s="990"/>
      <c r="N200" s="991"/>
      <c r="O200" s="992"/>
      <c r="P200" s="992"/>
      <c r="Q200" s="992"/>
      <c r="R200" s="992"/>
      <c r="S200" s="992"/>
      <c r="T200" s="992"/>
      <c r="U200" s="992"/>
      <c r="V200" s="993"/>
      <c r="W200" s="981"/>
      <c r="X200" s="983"/>
      <c r="Y200" s="983"/>
      <c r="Z200" s="988"/>
      <c r="AA200" s="984"/>
      <c r="AB200" s="993"/>
      <c r="AC200" s="993"/>
      <c r="AD200" s="993"/>
      <c r="AE200" s="993"/>
      <c r="AF200" s="993"/>
      <c r="AG200" s="993"/>
      <c r="AH200" s="993"/>
      <c r="AI200" s="993"/>
      <c r="AJ200" s="993"/>
      <c r="AK200" s="993"/>
      <c r="AL200" s="993"/>
      <c r="AM200" s="993"/>
      <c r="AN200" s="993"/>
      <c r="AO200" s="993"/>
      <c r="AP200" s="993"/>
      <c r="AQ200" s="993"/>
      <c r="AR200" s="993"/>
      <c r="AS200" s="993"/>
      <c r="AT200" s="993"/>
      <c r="AU200" s="993"/>
      <c r="AV200" s="993"/>
      <c r="AW200" s="993"/>
      <c r="AX200" s="993"/>
      <c r="BB200" s="995"/>
      <c r="BC200" s="995"/>
    </row>
    <row r="201" spans="1:55" s="994" customFormat="1" ht="15" customHeight="1" x14ac:dyDescent="0.2">
      <c r="A201" s="1025" t="s">
        <v>262</v>
      </c>
      <c r="B201" s="1026"/>
      <c r="C201" s="662"/>
      <c r="D201" s="996"/>
      <c r="E201" s="888"/>
      <c r="F201" s="888"/>
      <c r="G201" s="514"/>
      <c r="H201" s="514"/>
      <c r="I201" s="990"/>
      <c r="J201" s="990"/>
      <c r="K201" s="990"/>
      <c r="L201" s="990"/>
      <c r="M201" s="990"/>
      <c r="N201" s="991"/>
      <c r="O201" s="992"/>
      <c r="P201" s="992"/>
      <c r="Q201" s="992"/>
      <c r="R201" s="992"/>
      <c r="S201" s="992"/>
      <c r="T201" s="992"/>
      <c r="U201" s="992"/>
      <c r="V201" s="993"/>
      <c r="W201" s="981"/>
      <c r="X201" s="983"/>
      <c r="Y201" s="983"/>
      <c r="Z201" s="988"/>
      <c r="AA201" s="984"/>
      <c r="AB201" s="993"/>
      <c r="AC201" s="993"/>
      <c r="AD201" s="993"/>
      <c r="AE201" s="993"/>
      <c r="AF201" s="993"/>
      <c r="AG201" s="993"/>
      <c r="AH201" s="993"/>
      <c r="AI201" s="993"/>
      <c r="AJ201" s="993"/>
      <c r="AK201" s="993"/>
      <c r="AL201" s="993"/>
      <c r="AM201" s="993"/>
      <c r="AN201" s="993"/>
      <c r="AO201" s="993"/>
      <c r="AP201" s="993"/>
      <c r="AQ201" s="993"/>
      <c r="AR201" s="993"/>
      <c r="AS201" s="993"/>
      <c r="AT201" s="993"/>
      <c r="AU201" s="993"/>
      <c r="AV201" s="993"/>
      <c r="AW201" s="993"/>
      <c r="AX201" s="993"/>
      <c r="BB201" s="995"/>
      <c r="BC201" s="995"/>
    </row>
    <row r="202" spans="1:55" s="994" customFormat="1" ht="15" customHeight="1" x14ac:dyDescent="0.2">
      <c r="A202" s="1023" t="s">
        <v>263</v>
      </c>
      <c r="B202" s="1024"/>
      <c r="C202" s="663"/>
      <c r="D202" s="996"/>
      <c r="E202" s="888"/>
      <c r="F202" s="888"/>
      <c r="G202" s="514"/>
      <c r="H202" s="514"/>
      <c r="I202" s="990"/>
      <c r="J202" s="990"/>
      <c r="K202" s="990"/>
      <c r="L202" s="990"/>
      <c r="M202" s="990"/>
      <c r="N202" s="991"/>
      <c r="O202" s="992"/>
      <c r="P202" s="992"/>
      <c r="Q202" s="992"/>
      <c r="R202" s="992"/>
      <c r="S202" s="992"/>
      <c r="T202" s="992"/>
      <c r="U202" s="992"/>
      <c r="V202" s="993"/>
      <c r="W202" s="981"/>
      <c r="X202" s="983"/>
      <c r="Y202" s="983"/>
      <c r="Z202" s="988"/>
      <c r="AA202" s="984"/>
      <c r="AB202" s="993"/>
      <c r="AC202" s="993"/>
      <c r="AD202" s="993"/>
      <c r="AE202" s="993"/>
      <c r="AF202" s="993"/>
      <c r="AG202" s="993"/>
      <c r="AH202" s="993"/>
      <c r="AI202" s="993"/>
      <c r="AJ202" s="993"/>
      <c r="AK202" s="993"/>
      <c r="AL202" s="993"/>
      <c r="AM202" s="993"/>
      <c r="AN202" s="993"/>
      <c r="AO202" s="993"/>
      <c r="AP202" s="993"/>
      <c r="AQ202" s="993"/>
      <c r="AR202" s="993"/>
      <c r="AS202" s="993"/>
      <c r="AT202" s="993"/>
      <c r="AU202" s="993"/>
      <c r="AV202" s="993"/>
      <c r="AW202" s="993"/>
      <c r="AX202" s="993"/>
      <c r="BB202" s="995"/>
      <c r="BC202" s="995"/>
    </row>
    <row r="203" spans="1:55" s="994" customFormat="1" ht="15" customHeight="1" x14ac:dyDescent="0.2">
      <c r="A203" s="1017" t="s">
        <v>264</v>
      </c>
      <c r="B203" s="1018"/>
      <c r="C203" s="664"/>
      <c r="D203" s="996"/>
      <c r="E203" s="888"/>
      <c r="F203" s="888"/>
      <c r="G203" s="514"/>
      <c r="H203" s="514"/>
      <c r="I203" s="990"/>
      <c r="J203" s="990"/>
      <c r="K203" s="990"/>
      <c r="L203" s="990"/>
      <c r="M203" s="990"/>
      <c r="N203" s="991"/>
      <c r="O203" s="992"/>
      <c r="P203" s="992"/>
      <c r="Q203" s="992"/>
      <c r="R203" s="992"/>
      <c r="S203" s="992"/>
      <c r="T203" s="992"/>
      <c r="U203" s="992"/>
      <c r="V203" s="993"/>
      <c r="W203" s="981"/>
      <c r="X203" s="983"/>
      <c r="Y203" s="983"/>
      <c r="Z203" s="988"/>
      <c r="AA203" s="984"/>
      <c r="AB203" s="993"/>
      <c r="AC203" s="993"/>
      <c r="AD203" s="993"/>
      <c r="AE203" s="993"/>
      <c r="AF203" s="993"/>
      <c r="AG203" s="993"/>
      <c r="AH203" s="993"/>
      <c r="AI203" s="993"/>
      <c r="AJ203" s="993"/>
      <c r="AK203" s="993"/>
      <c r="AL203" s="993"/>
      <c r="AM203" s="993"/>
      <c r="AN203" s="993"/>
      <c r="AO203" s="993"/>
      <c r="AP203" s="993"/>
      <c r="AQ203" s="993"/>
      <c r="AR203" s="993"/>
      <c r="AS203" s="993"/>
      <c r="AT203" s="993"/>
      <c r="AU203" s="993"/>
      <c r="AV203" s="993"/>
      <c r="AW203" s="993"/>
      <c r="AX203" s="993"/>
      <c r="BB203" s="995"/>
      <c r="BC203" s="995"/>
    </row>
    <row r="204" spans="1:55" ht="33.75" customHeight="1" x14ac:dyDescent="0.2">
      <c r="A204" s="642" t="s">
        <v>265</v>
      </c>
      <c r="B204" s="630"/>
      <c r="C204" s="630"/>
      <c r="D204" s="630"/>
      <c r="E204" s="977"/>
      <c r="F204" s="986"/>
      <c r="G204" s="986"/>
      <c r="H204" s="986"/>
      <c r="X204" s="638"/>
      <c r="Y204" s="637"/>
    </row>
    <row r="205" spans="1:55" ht="12.75" x14ac:dyDescent="0.2">
      <c r="A205" s="1009" t="s">
        <v>266</v>
      </c>
      <c r="B205" s="1010"/>
      <c r="C205" s="1013" t="s">
        <v>261</v>
      </c>
      <c r="D205" s="630"/>
      <c r="E205" s="977"/>
      <c r="F205" s="990"/>
      <c r="G205" s="990"/>
      <c r="H205" s="990"/>
      <c r="X205" s="652">
        <f>IF(C205&lt;D205,1,0)</f>
        <v>0</v>
      </c>
      <c r="Y205" s="638"/>
    </row>
    <row r="206" spans="1:55" ht="12.75" x14ac:dyDescent="0.2">
      <c r="A206" s="1011"/>
      <c r="B206" s="1012"/>
      <c r="C206" s="1014"/>
      <c r="D206" s="630"/>
      <c r="E206" s="977"/>
      <c r="F206" s="990"/>
      <c r="G206" s="990"/>
      <c r="H206" s="990"/>
      <c r="X206" s="652">
        <f>IF(C206&lt;D206,1,0)</f>
        <v>0</v>
      </c>
      <c r="Y206" s="638"/>
    </row>
    <row r="207" spans="1:55" ht="15" customHeight="1" x14ac:dyDescent="0.2">
      <c r="A207" s="631"/>
      <c r="B207" s="632" t="s">
        <v>267</v>
      </c>
      <c r="C207" s="935"/>
      <c r="D207" s="711"/>
      <c r="E207" s="977"/>
      <c r="F207" s="990"/>
      <c r="G207" s="990"/>
      <c r="H207" s="990"/>
      <c r="X207" s="652">
        <f>IF(C207&lt;D207,1,0)</f>
        <v>0</v>
      </c>
      <c r="Y207" s="638"/>
    </row>
    <row r="208" spans="1:55" ht="15" customHeight="1" x14ac:dyDescent="0.2">
      <c r="A208" s="633"/>
      <c r="B208" s="634" t="s">
        <v>268</v>
      </c>
      <c r="C208" s="957"/>
      <c r="D208" s="711"/>
      <c r="E208" s="977"/>
      <c r="F208" s="990"/>
      <c r="G208" s="990"/>
      <c r="H208" s="990"/>
      <c r="X208" s="638"/>
      <c r="Y208" s="638"/>
    </row>
    <row r="209" spans="1:25" ht="15" customHeight="1" x14ac:dyDescent="0.2">
      <c r="A209" s="633"/>
      <c r="B209" s="634" t="s">
        <v>269</v>
      </c>
      <c r="C209" s="957"/>
      <c r="D209" s="711"/>
      <c r="E209" s="977"/>
      <c r="F209" s="990"/>
      <c r="G209" s="990"/>
      <c r="H209" s="990"/>
      <c r="X209" s="638"/>
      <c r="Y209" s="638"/>
    </row>
    <row r="210" spans="1:25" ht="15" customHeight="1" x14ac:dyDescent="0.2">
      <c r="A210" s="633"/>
      <c r="B210" s="634" t="s">
        <v>270</v>
      </c>
      <c r="C210" s="957"/>
      <c r="D210" s="711"/>
      <c r="E210" s="977"/>
      <c r="F210" s="990"/>
      <c r="G210" s="990"/>
      <c r="H210" s="990"/>
      <c r="X210" s="638"/>
      <c r="Y210" s="638"/>
    </row>
    <row r="211" spans="1:25" ht="15" customHeight="1" x14ac:dyDescent="0.2">
      <c r="A211" s="633"/>
      <c r="B211" s="634" t="s">
        <v>271</v>
      </c>
      <c r="C211" s="957"/>
      <c r="D211" s="711"/>
      <c r="E211" s="977"/>
      <c r="F211" s="990"/>
      <c r="G211" s="990"/>
      <c r="H211" s="990"/>
      <c r="X211" s="638"/>
      <c r="Y211" s="638"/>
    </row>
    <row r="212" spans="1:25" ht="15" customHeight="1" x14ac:dyDescent="0.2">
      <c r="A212" s="633"/>
      <c r="B212" s="634" t="s">
        <v>272</v>
      </c>
      <c r="C212" s="957"/>
      <c r="D212" s="711"/>
      <c r="E212" s="977"/>
      <c r="F212" s="990"/>
      <c r="G212" s="990"/>
      <c r="H212" s="990"/>
      <c r="X212" s="638"/>
      <c r="Y212" s="638"/>
    </row>
    <row r="213" spans="1:25" ht="15" customHeight="1" x14ac:dyDescent="0.2">
      <c r="A213" s="643"/>
      <c r="B213" s="644" t="s">
        <v>273</v>
      </c>
      <c r="C213" s="937"/>
      <c r="D213" s="711"/>
      <c r="E213" s="977"/>
      <c r="F213" s="990"/>
      <c r="G213" s="990"/>
      <c r="H213" s="990"/>
      <c r="X213" s="638"/>
      <c r="Y213" s="638"/>
    </row>
    <row r="214" spans="1:25" ht="12.75" x14ac:dyDescent="0.2">
      <c r="A214" s="635"/>
      <c r="B214" s="526"/>
      <c r="C214" s="997"/>
      <c r="D214" s="997"/>
      <c r="E214" s="997"/>
      <c r="X214" s="638"/>
      <c r="Y214" s="638"/>
    </row>
    <row r="215" spans="1:25" x14ac:dyDescent="0.15">
      <c r="X215" s="638"/>
      <c r="Y215" s="638"/>
    </row>
    <row r="216" spans="1:25" x14ac:dyDescent="0.15">
      <c r="X216" s="638"/>
      <c r="Y216" s="638"/>
    </row>
    <row r="217" spans="1:25" x14ac:dyDescent="0.15">
      <c r="X217" s="638"/>
      <c r="Y217" s="638"/>
    </row>
    <row r="218" spans="1:25" x14ac:dyDescent="0.15">
      <c r="X218" s="638"/>
      <c r="Y218" s="638"/>
    </row>
    <row r="219" spans="1:25" x14ac:dyDescent="0.15">
      <c r="X219" s="638"/>
      <c r="Y219" s="638"/>
    </row>
    <row r="220" spans="1:25" x14ac:dyDescent="0.15">
      <c r="X220" s="638"/>
      <c r="Y220" s="638"/>
    </row>
    <row r="221" spans="1:25" x14ac:dyDescent="0.15">
      <c r="X221" s="638"/>
      <c r="Y221" s="638"/>
    </row>
    <row r="222" spans="1:25" x14ac:dyDescent="0.15">
      <c r="X222" s="638"/>
      <c r="Y222" s="638"/>
    </row>
    <row r="223" spans="1:25" x14ac:dyDescent="0.15">
      <c r="X223" s="638"/>
      <c r="Y223" s="638"/>
    </row>
    <row r="224" spans="1:25" x14ac:dyDescent="0.15">
      <c r="X224" s="638"/>
      <c r="Y224" s="638"/>
    </row>
    <row r="225" spans="24:25" x14ac:dyDescent="0.15">
      <c r="X225" s="638"/>
      <c r="Y225" s="638"/>
    </row>
    <row r="226" spans="24:25" x14ac:dyDescent="0.15">
      <c r="X226" s="638"/>
      <c r="Y226" s="638"/>
    </row>
    <row r="227" spans="24:25" x14ac:dyDescent="0.15">
      <c r="X227" s="638"/>
      <c r="Y227" s="638"/>
    </row>
    <row r="228" spans="24:25" x14ac:dyDescent="0.15">
      <c r="X228" s="638"/>
      <c r="Y228" s="638"/>
    </row>
    <row r="229" spans="24:25" x14ac:dyDescent="0.15">
      <c r="X229" s="638"/>
      <c r="Y229" s="638"/>
    </row>
    <row r="230" spans="24:25" x14ac:dyDescent="0.15">
      <c r="X230" s="638"/>
      <c r="Y230" s="638"/>
    </row>
    <row r="231" spans="24:25" x14ac:dyDescent="0.15">
      <c r="X231" s="638"/>
      <c r="Y231" s="638"/>
    </row>
    <row r="232" spans="24:25" x14ac:dyDescent="0.15">
      <c r="X232" s="638"/>
      <c r="Y232" s="638"/>
    </row>
    <row r="233" spans="24:25" x14ac:dyDescent="0.15">
      <c r="X233" s="638"/>
      <c r="Y233" s="638"/>
    </row>
    <row r="234" spans="24:25" x14ac:dyDescent="0.15">
      <c r="X234" s="638"/>
      <c r="Y234" s="638"/>
    </row>
    <row r="235" spans="24:25" x14ac:dyDescent="0.15">
      <c r="X235" s="638"/>
      <c r="Y235" s="638"/>
    </row>
    <row r="236" spans="24:25" x14ac:dyDescent="0.15">
      <c r="X236" s="638"/>
      <c r="Y236" s="638"/>
    </row>
    <row r="237" spans="24:25" x14ac:dyDescent="0.15">
      <c r="X237" s="638"/>
      <c r="Y237" s="638"/>
    </row>
    <row r="238" spans="24:25" x14ac:dyDescent="0.15">
      <c r="X238" s="638"/>
      <c r="Y238" s="638"/>
    </row>
    <row r="239" spans="24:25" x14ac:dyDescent="0.15">
      <c r="X239" s="638"/>
      <c r="Y239" s="638"/>
    </row>
    <row r="240" spans="24:25" x14ac:dyDescent="0.15">
      <c r="X240" s="638"/>
      <c r="Y240" s="638"/>
    </row>
    <row r="241" spans="24:25" x14ac:dyDescent="0.15">
      <c r="X241" s="638"/>
      <c r="Y241" s="638"/>
    </row>
    <row r="242" spans="24:25" x14ac:dyDescent="0.15">
      <c r="X242" s="638"/>
      <c r="Y242" s="638"/>
    </row>
    <row r="243" spans="24:25" x14ac:dyDescent="0.15">
      <c r="X243" s="638"/>
      <c r="Y243" s="638"/>
    </row>
    <row r="244" spans="24:25" x14ac:dyDescent="0.15">
      <c r="X244" s="638"/>
      <c r="Y244" s="638"/>
    </row>
    <row r="245" spans="24:25" x14ac:dyDescent="0.15">
      <c r="X245" s="638"/>
      <c r="Y245" s="638"/>
    </row>
    <row r="246" spans="24:25" x14ac:dyDescent="0.15">
      <c r="X246" s="638"/>
      <c r="Y246" s="638"/>
    </row>
    <row r="247" spans="24:25" x14ac:dyDescent="0.15">
      <c r="X247" s="638"/>
      <c r="Y247" s="638"/>
    </row>
    <row r="248" spans="24:25" x14ac:dyDescent="0.15">
      <c r="X248" s="638"/>
      <c r="Y248" s="638"/>
    </row>
    <row r="249" spans="24:25" x14ac:dyDescent="0.15">
      <c r="X249" s="638"/>
      <c r="Y249" s="638"/>
    </row>
    <row r="250" spans="24:25" x14ac:dyDescent="0.15">
      <c r="X250" s="638"/>
      <c r="Y250" s="638"/>
    </row>
    <row r="251" spans="24:25" x14ac:dyDescent="0.15">
      <c r="X251" s="638"/>
      <c r="Y251" s="638"/>
    </row>
    <row r="252" spans="24:25" x14ac:dyDescent="0.15">
      <c r="X252" s="638"/>
      <c r="Y252" s="638"/>
    </row>
    <row r="253" spans="24:25" x14ac:dyDescent="0.15">
      <c r="X253" s="638"/>
      <c r="Y253" s="638"/>
    </row>
    <row r="254" spans="24:25" x14ac:dyDescent="0.15">
      <c r="X254" s="638"/>
      <c r="Y254" s="638"/>
    </row>
    <row r="255" spans="24:25" x14ac:dyDescent="0.15">
      <c r="X255" s="638"/>
      <c r="Y255" s="638"/>
    </row>
    <row r="256" spans="24:25" x14ac:dyDescent="0.15">
      <c r="X256" s="638"/>
      <c r="Y256" s="638"/>
    </row>
    <row r="257" spans="24:25" x14ac:dyDescent="0.15">
      <c r="X257" s="638"/>
      <c r="Y257" s="638"/>
    </row>
    <row r="258" spans="24:25" x14ac:dyDescent="0.15">
      <c r="X258" s="638"/>
      <c r="Y258" s="638"/>
    </row>
    <row r="259" spans="24:25" x14ac:dyDescent="0.15">
      <c r="X259" s="638"/>
      <c r="Y259" s="638"/>
    </row>
    <row r="260" spans="24:25" x14ac:dyDescent="0.15">
      <c r="X260" s="638"/>
      <c r="Y260" s="638"/>
    </row>
    <row r="261" spans="24:25" x14ac:dyDescent="0.15">
      <c r="X261" s="638"/>
      <c r="Y261" s="638"/>
    </row>
    <row r="262" spans="24:25" x14ac:dyDescent="0.15">
      <c r="X262" s="638"/>
      <c r="Y262" s="638"/>
    </row>
    <row r="263" spans="24:25" x14ac:dyDescent="0.15">
      <c r="X263" s="638"/>
      <c r="Y263" s="638"/>
    </row>
    <row r="264" spans="24:25" x14ac:dyDescent="0.15">
      <c r="X264" s="638"/>
      <c r="Y264" s="638"/>
    </row>
    <row r="265" spans="24:25" x14ac:dyDescent="0.15">
      <c r="X265" s="638"/>
      <c r="Y265" s="638"/>
    </row>
    <row r="266" spans="24:25" x14ac:dyDescent="0.15">
      <c r="X266" s="638"/>
      <c r="Y266" s="638"/>
    </row>
    <row r="267" spans="24:25" x14ac:dyDescent="0.15">
      <c r="X267" s="638"/>
      <c r="Y267" s="638"/>
    </row>
    <row r="268" spans="24:25" x14ac:dyDescent="0.15">
      <c r="X268" s="638"/>
      <c r="Y268" s="638"/>
    </row>
    <row r="269" spans="24:25" x14ac:dyDescent="0.15">
      <c r="X269" s="638"/>
      <c r="Y269" s="638"/>
    </row>
    <row r="270" spans="24:25" x14ac:dyDescent="0.15">
      <c r="X270" s="638"/>
      <c r="Y270" s="638"/>
    </row>
    <row r="271" spans="24:25" x14ac:dyDescent="0.15">
      <c r="X271" s="638"/>
      <c r="Y271" s="638"/>
    </row>
    <row r="272" spans="24:25" x14ac:dyDescent="0.15">
      <c r="X272" s="638"/>
      <c r="Y272" s="638"/>
    </row>
    <row r="273" spans="24:25" x14ac:dyDescent="0.15">
      <c r="X273" s="638"/>
      <c r="Y273" s="638"/>
    </row>
    <row r="274" spans="24:25" x14ac:dyDescent="0.15">
      <c r="X274" s="638"/>
      <c r="Y274" s="638"/>
    </row>
    <row r="275" spans="24:25" x14ac:dyDescent="0.15">
      <c r="X275" s="638"/>
      <c r="Y275" s="638"/>
    </row>
    <row r="276" spans="24:25" x14ac:dyDescent="0.15">
      <c r="X276" s="638"/>
      <c r="Y276" s="638"/>
    </row>
    <row r="277" spans="24:25" x14ac:dyDescent="0.15">
      <c r="X277" s="638"/>
      <c r="Y277" s="638"/>
    </row>
    <row r="278" spans="24:25" x14ac:dyDescent="0.15">
      <c r="X278" s="638"/>
      <c r="Y278" s="638"/>
    </row>
    <row r="279" spans="24:25" x14ac:dyDescent="0.15">
      <c r="X279" s="638"/>
      <c r="Y279" s="638"/>
    </row>
    <row r="280" spans="24:25" x14ac:dyDescent="0.15">
      <c r="X280" s="638"/>
      <c r="Y280" s="638"/>
    </row>
    <row r="281" spans="24:25" x14ac:dyDescent="0.15">
      <c r="X281" s="638"/>
      <c r="Y281" s="638"/>
    </row>
    <row r="282" spans="24:25" x14ac:dyDescent="0.15">
      <c r="X282" s="638"/>
      <c r="Y282" s="638"/>
    </row>
    <row r="283" spans="24:25" x14ac:dyDescent="0.15">
      <c r="X283" s="638"/>
      <c r="Y283" s="638"/>
    </row>
    <row r="284" spans="24:25" x14ac:dyDescent="0.15">
      <c r="X284" s="638"/>
      <c r="Y284" s="638"/>
    </row>
    <row r="285" spans="24:25" x14ac:dyDescent="0.15">
      <c r="X285" s="638"/>
      <c r="Y285" s="638"/>
    </row>
    <row r="286" spans="24:25" x14ac:dyDescent="0.15">
      <c r="X286" s="638"/>
      <c r="Y286" s="638"/>
    </row>
    <row r="287" spans="24:25" x14ac:dyDescent="0.15">
      <c r="X287" s="638"/>
      <c r="Y287" s="638"/>
    </row>
    <row r="288" spans="24:25" x14ac:dyDescent="0.15">
      <c r="X288" s="638"/>
      <c r="Y288" s="638"/>
    </row>
    <row r="289" spans="24:25" x14ac:dyDescent="0.15">
      <c r="X289" s="638"/>
      <c r="Y289" s="638"/>
    </row>
    <row r="290" spans="24:25" x14ac:dyDescent="0.15">
      <c r="X290" s="638"/>
      <c r="Y290" s="638"/>
    </row>
    <row r="291" spans="24:25" x14ac:dyDescent="0.15">
      <c r="X291" s="638"/>
      <c r="Y291" s="638"/>
    </row>
    <row r="292" spans="24:25" x14ac:dyDescent="0.15">
      <c r="X292" s="638"/>
      <c r="Y292" s="638"/>
    </row>
    <row r="293" spans="24:25" x14ac:dyDescent="0.15">
      <c r="X293" s="638"/>
      <c r="Y293" s="638"/>
    </row>
    <row r="294" spans="24:25" x14ac:dyDescent="0.15">
      <c r="X294" s="638"/>
      <c r="Y294" s="638"/>
    </row>
    <row r="295" spans="24:25" x14ac:dyDescent="0.15">
      <c r="X295" s="638"/>
      <c r="Y295" s="638"/>
    </row>
    <row r="296" spans="24:25" x14ac:dyDescent="0.15">
      <c r="X296" s="638"/>
      <c r="Y296" s="638"/>
    </row>
    <row r="297" spans="24:25" x14ac:dyDescent="0.15">
      <c r="X297" s="638"/>
      <c r="Y297" s="638"/>
    </row>
    <row r="298" spans="24:25" x14ac:dyDescent="0.15">
      <c r="X298" s="638"/>
      <c r="Y298" s="638"/>
    </row>
    <row r="299" spans="24:25" x14ac:dyDescent="0.15">
      <c r="X299" s="638"/>
      <c r="Y299" s="638"/>
    </row>
    <row r="300" spans="24:25" x14ac:dyDescent="0.15">
      <c r="X300" s="638"/>
      <c r="Y300" s="638"/>
    </row>
    <row r="301" spans="24:25" x14ac:dyDescent="0.15">
      <c r="X301" s="638"/>
      <c r="Y301" s="638"/>
    </row>
    <row r="302" spans="24:25" x14ac:dyDescent="0.15">
      <c r="X302" s="638"/>
      <c r="Y302" s="638"/>
    </row>
    <row r="303" spans="24:25" x14ac:dyDescent="0.15">
      <c r="X303" s="638"/>
      <c r="Y303" s="638"/>
    </row>
    <row r="304" spans="24:25" x14ac:dyDescent="0.15">
      <c r="X304" s="638"/>
      <c r="Y304" s="638"/>
    </row>
    <row r="305" spans="24:25" x14ac:dyDescent="0.15">
      <c r="X305" s="638"/>
      <c r="Y305" s="638"/>
    </row>
    <row r="306" spans="24:25" x14ac:dyDescent="0.15">
      <c r="X306" s="638"/>
      <c r="Y306" s="638"/>
    </row>
    <row r="307" spans="24:25" x14ac:dyDescent="0.15">
      <c r="X307" s="638"/>
      <c r="Y307" s="638"/>
    </row>
    <row r="308" spans="24:25" x14ac:dyDescent="0.15">
      <c r="X308" s="638"/>
      <c r="Y308" s="638"/>
    </row>
    <row r="309" spans="24:25" x14ac:dyDescent="0.15">
      <c r="X309" s="638"/>
      <c r="Y309" s="638"/>
    </row>
    <row r="310" spans="24:25" x14ac:dyDescent="0.15">
      <c r="X310" s="638"/>
      <c r="Y310" s="638"/>
    </row>
    <row r="311" spans="24:25" x14ac:dyDescent="0.15">
      <c r="X311" s="638"/>
      <c r="Y311" s="638"/>
    </row>
    <row r="312" spans="24:25" x14ac:dyDescent="0.15">
      <c r="X312" s="638"/>
      <c r="Y312" s="638"/>
    </row>
    <row r="313" spans="24:25" x14ac:dyDescent="0.15">
      <c r="X313" s="638"/>
      <c r="Y313" s="638"/>
    </row>
    <row r="314" spans="24:25" x14ac:dyDescent="0.15">
      <c r="X314" s="638"/>
      <c r="Y314" s="638"/>
    </row>
    <row r="315" spans="24:25" x14ac:dyDescent="0.15">
      <c r="X315" s="638"/>
      <c r="Y315" s="638"/>
    </row>
    <row r="316" spans="24:25" x14ac:dyDescent="0.15">
      <c r="X316" s="638"/>
      <c r="Y316" s="638"/>
    </row>
    <row r="317" spans="24:25" x14ac:dyDescent="0.15">
      <c r="X317" s="638"/>
      <c r="Y317" s="638"/>
    </row>
    <row r="318" spans="24:25" x14ac:dyDescent="0.15">
      <c r="X318" s="638"/>
      <c r="Y318" s="638"/>
    </row>
    <row r="319" spans="24:25" x14ac:dyDescent="0.15">
      <c r="X319" s="638"/>
      <c r="Y319" s="638"/>
    </row>
    <row r="320" spans="24:25" x14ac:dyDescent="0.15">
      <c r="X320" s="638"/>
      <c r="Y320" s="638"/>
    </row>
    <row r="321" spans="24:25" x14ac:dyDescent="0.15">
      <c r="X321" s="638"/>
      <c r="Y321" s="638"/>
    </row>
    <row r="322" spans="24:25" x14ac:dyDescent="0.15">
      <c r="X322" s="638"/>
      <c r="Y322" s="638"/>
    </row>
    <row r="323" spans="24:25" x14ac:dyDescent="0.15">
      <c r="X323" s="638"/>
      <c r="Y323" s="638"/>
    </row>
    <row r="324" spans="24:25" x14ac:dyDescent="0.15">
      <c r="X324" s="638"/>
      <c r="Y324" s="638"/>
    </row>
    <row r="325" spans="24:25" x14ac:dyDescent="0.15">
      <c r="X325" s="638"/>
      <c r="Y325" s="638"/>
    </row>
    <row r="326" spans="24:25" x14ac:dyDescent="0.15">
      <c r="X326" s="638"/>
      <c r="Y326" s="638"/>
    </row>
    <row r="327" spans="24:25" x14ac:dyDescent="0.15">
      <c r="X327" s="638"/>
      <c r="Y327" s="638"/>
    </row>
    <row r="328" spans="24:25" x14ac:dyDescent="0.15">
      <c r="X328" s="638"/>
      <c r="Y328" s="638"/>
    </row>
    <row r="329" spans="24:25" x14ac:dyDescent="0.15">
      <c r="X329" s="638"/>
      <c r="Y329" s="638"/>
    </row>
    <row r="330" spans="24:25" x14ac:dyDescent="0.15">
      <c r="X330" s="638"/>
      <c r="Y330" s="638"/>
    </row>
    <row r="331" spans="24:25" x14ac:dyDescent="0.15">
      <c r="X331" s="638"/>
      <c r="Y331" s="638"/>
    </row>
    <row r="332" spans="24:25" x14ac:dyDescent="0.15">
      <c r="X332" s="638"/>
      <c r="Y332" s="638"/>
    </row>
    <row r="333" spans="24:25" x14ac:dyDescent="0.15">
      <c r="X333" s="638"/>
      <c r="Y333" s="638"/>
    </row>
    <row r="334" spans="24:25" x14ac:dyDescent="0.15">
      <c r="X334" s="638"/>
      <c r="Y334" s="638"/>
    </row>
    <row r="335" spans="24:25" x14ac:dyDescent="0.15">
      <c r="X335" s="638"/>
      <c r="Y335" s="638"/>
    </row>
    <row r="336" spans="24:25" x14ac:dyDescent="0.15">
      <c r="X336" s="638"/>
      <c r="Y336" s="638"/>
    </row>
    <row r="337" spans="24:25" x14ac:dyDescent="0.15">
      <c r="X337" s="638"/>
      <c r="Y337" s="638"/>
    </row>
    <row r="338" spans="24:25" x14ac:dyDescent="0.15">
      <c r="X338" s="638"/>
      <c r="Y338" s="638"/>
    </row>
    <row r="339" spans="24:25" x14ac:dyDescent="0.15">
      <c r="X339" s="638"/>
      <c r="Y339" s="638"/>
    </row>
    <row r="340" spans="24:25" x14ac:dyDescent="0.15">
      <c r="X340" s="638"/>
      <c r="Y340" s="638"/>
    </row>
    <row r="341" spans="24:25" x14ac:dyDescent="0.15">
      <c r="X341" s="638"/>
      <c r="Y341" s="638"/>
    </row>
    <row r="342" spans="24:25" x14ac:dyDescent="0.15">
      <c r="X342" s="638"/>
      <c r="Y342" s="638"/>
    </row>
    <row r="343" spans="24:25" x14ac:dyDescent="0.15">
      <c r="X343" s="638"/>
      <c r="Y343" s="638"/>
    </row>
    <row r="344" spans="24:25" x14ac:dyDescent="0.15">
      <c r="X344" s="638"/>
      <c r="Y344" s="638"/>
    </row>
    <row r="345" spans="24:25" x14ac:dyDescent="0.15">
      <c r="X345" s="638"/>
      <c r="Y345" s="638"/>
    </row>
    <row r="346" spans="24:25" x14ac:dyDescent="0.15">
      <c r="X346" s="638"/>
      <c r="Y346" s="638"/>
    </row>
    <row r="347" spans="24:25" x14ac:dyDescent="0.15">
      <c r="X347" s="638"/>
      <c r="Y347" s="638"/>
    </row>
    <row r="348" spans="24:25" x14ac:dyDescent="0.15">
      <c r="X348" s="638"/>
      <c r="Y348" s="638"/>
    </row>
    <row r="349" spans="24:25" x14ac:dyDescent="0.15">
      <c r="X349" s="638"/>
      <c r="Y349" s="638"/>
    </row>
    <row r="350" spans="24:25" x14ac:dyDescent="0.15">
      <c r="X350" s="638"/>
      <c r="Y350" s="638"/>
    </row>
    <row r="351" spans="24:25" x14ac:dyDescent="0.15">
      <c r="X351" s="638"/>
      <c r="Y351" s="638"/>
    </row>
    <row r="352" spans="24:25" x14ac:dyDescent="0.15">
      <c r="X352" s="638"/>
      <c r="Y352" s="638"/>
    </row>
    <row r="353" spans="24:25" x14ac:dyDescent="0.15">
      <c r="X353" s="638"/>
      <c r="Y353" s="638"/>
    </row>
    <row r="354" spans="24:25" x14ac:dyDescent="0.15">
      <c r="X354" s="638"/>
      <c r="Y354" s="638"/>
    </row>
    <row r="355" spans="24:25" x14ac:dyDescent="0.15">
      <c r="X355" s="638"/>
      <c r="Y355" s="638"/>
    </row>
    <row r="356" spans="24:25" x14ac:dyDescent="0.15">
      <c r="X356" s="638"/>
      <c r="Y356" s="638"/>
    </row>
    <row r="357" spans="24:25" x14ac:dyDescent="0.15">
      <c r="X357" s="638"/>
      <c r="Y357" s="638"/>
    </row>
    <row r="358" spans="24:25" x14ac:dyDescent="0.15">
      <c r="X358" s="638"/>
      <c r="Y358" s="638"/>
    </row>
    <row r="359" spans="24:25" x14ac:dyDescent="0.15">
      <c r="X359" s="638"/>
      <c r="Y359" s="638"/>
    </row>
    <row r="360" spans="24:25" x14ac:dyDescent="0.15">
      <c r="X360" s="638"/>
      <c r="Y360" s="638"/>
    </row>
    <row r="361" spans="24:25" x14ac:dyDescent="0.15">
      <c r="X361" s="638"/>
      <c r="Y361" s="638"/>
    </row>
    <row r="362" spans="24:25" x14ac:dyDescent="0.15">
      <c r="X362" s="638"/>
      <c r="Y362" s="638"/>
    </row>
    <row r="363" spans="24:25" x14ac:dyDescent="0.15">
      <c r="X363" s="638"/>
      <c r="Y363" s="638"/>
    </row>
    <row r="364" spans="24:25" x14ac:dyDescent="0.15">
      <c r="X364" s="638"/>
      <c r="Y364" s="638"/>
    </row>
    <row r="365" spans="24:25" x14ac:dyDescent="0.15">
      <c r="X365" s="638"/>
      <c r="Y365" s="638"/>
    </row>
    <row r="366" spans="24:25" x14ac:dyDescent="0.15">
      <c r="X366" s="638"/>
      <c r="Y366" s="638"/>
    </row>
    <row r="367" spans="24:25" x14ac:dyDescent="0.15">
      <c r="X367" s="638"/>
      <c r="Y367" s="638"/>
    </row>
    <row r="368" spans="24:25" x14ac:dyDescent="0.15">
      <c r="X368" s="638"/>
      <c r="Y368" s="638"/>
    </row>
    <row r="369" spans="24:25" x14ac:dyDescent="0.15">
      <c r="X369" s="638"/>
      <c r="Y369" s="638"/>
    </row>
    <row r="370" spans="24:25" x14ac:dyDescent="0.15">
      <c r="X370" s="638"/>
      <c r="Y370" s="638"/>
    </row>
    <row r="371" spans="24:25" x14ac:dyDescent="0.15">
      <c r="X371" s="638"/>
      <c r="Y371" s="638"/>
    </row>
    <row r="372" spans="24:25" x14ac:dyDescent="0.15">
      <c r="X372" s="638"/>
      <c r="Y372" s="638"/>
    </row>
    <row r="373" spans="24:25" x14ac:dyDescent="0.15">
      <c r="X373" s="638"/>
      <c r="Y373" s="638"/>
    </row>
    <row r="374" spans="24:25" x14ac:dyDescent="0.15">
      <c r="X374" s="638"/>
      <c r="Y374" s="638"/>
    </row>
    <row r="375" spans="24:25" x14ac:dyDescent="0.15">
      <c r="X375" s="638"/>
      <c r="Y375" s="638"/>
    </row>
    <row r="376" spans="24:25" x14ac:dyDescent="0.15">
      <c r="X376" s="638"/>
      <c r="Y376" s="638"/>
    </row>
    <row r="377" spans="24:25" x14ac:dyDescent="0.15">
      <c r="X377" s="638"/>
      <c r="Y377" s="638"/>
    </row>
    <row r="378" spans="24:25" x14ac:dyDescent="0.15">
      <c r="X378" s="638"/>
      <c r="Y378" s="638"/>
    </row>
    <row r="379" spans="24:25" x14ac:dyDescent="0.15">
      <c r="X379" s="638"/>
      <c r="Y379" s="638"/>
    </row>
    <row r="380" spans="24:25" x14ac:dyDescent="0.15">
      <c r="X380" s="638"/>
      <c r="Y380" s="638"/>
    </row>
    <row r="381" spans="24:25" x14ac:dyDescent="0.15">
      <c r="X381" s="638"/>
      <c r="Y381" s="638"/>
    </row>
    <row r="382" spans="24:25" x14ac:dyDescent="0.15">
      <c r="X382" s="638"/>
      <c r="Y382" s="638"/>
    </row>
    <row r="383" spans="24:25" x14ac:dyDescent="0.15">
      <c r="X383" s="638"/>
      <c r="Y383" s="638"/>
    </row>
    <row r="384" spans="24:25" x14ac:dyDescent="0.15">
      <c r="X384" s="638"/>
      <c r="Y384" s="638"/>
    </row>
    <row r="385" spans="24:25" x14ac:dyDescent="0.15">
      <c r="X385" s="638"/>
      <c r="Y385" s="638"/>
    </row>
    <row r="386" spans="24:25" x14ac:dyDescent="0.15">
      <c r="X386" s="638"/>
      <c r="Y386" s="638"/>
    </row>
    <row r="387" spans="24:25" x14ac:dyDescent="0.15">
      <c r="X387" s="638"/>
      <c r="Y387" s="638"/>
    </row>
    <row r="388" spans="24:25" x14ac:dyDescent="0.15">
      <c r="X388" s="638"/>
      <c r="Y388" s="638"/>
    </row>
    <row r="389" spans="24:25" x14ac:dyDescent="0.15">
      <c r="X389" s="638"/>
      <c r="Y389" s="638"/>
    </row>
    <row r="390" spans="24:25" x14ac:dyDescent="0.15">
      <c r="X390" s="638"/>
      <c r="Y390" s="638"/>
    </row>
    <row r="391" spans="24:25" x14ac:dyDescent="0.15">
      <c r="X391" s="638"/>
      <c r="Y391" s="638"/>
    </row>
    <row r="392" spans="24:25" x14ac:dyDescent="0.15">
      <c r="X392" s="638"/>
      <c r="Y392" s="638"/>
    </row>
    <row r="393" spans="24:25" x14ac:dyDescent="0.15">
      <c r="X393" s="638"/>
      <c r="Y393" s="638"/>
    </row>
    <row r="394" spans="24:25" x14ac:dyDescent="0.15">
      <c r="X394" s="638"/>
      <c r="Y394" s="638"/>
    </row>
    <row r="395" spans="24:25" x14ac:dyDescent="0.15">
      <c r="X395" s="638"/>
      <c r="Y395" s="638"/>
    </row>
    <row r="396" spans="24:25" x14ac:dyDescent="0.15">
      <c r="X396" s="638"/>
      <c r="Y396" s="638"/>
    </row>
    <row r="397" spans="24:25" x14ac:dyDescent="0.15">
      <c r="X397" s="638"/>
      <c r="Y397" s="638"/>
    </row>
    <row r="398" spans="24:25" x14ac:dyDescent="0.15">
      <c r="X398" s="638"/>
      <c r="Y398" s="638"/>
    </row>
    <row r="399" spans="24:25" x14ac:dyDescent="0.15">
      <c r="X399" s="638"/>
      <c r="Y399" s="638"/>
    </row>
    <row r="400" spans="24:25" x14ac:dyDescent="0.15">
      <c r="X400" s="638"/>
      <c r="Y400" s="638"/>
    </row>
    <row r="401" spans="24:25" x14ac:dyDescent="0.15">
      <c r="X401" s="638"/>
      <c r="Y401" s="638"/>
    </row>
    <row r="402" spans="24:25" x14ac:dyDescent="0.15">
      <c r="X402" s="638"/>
      <c r="Y402" s="638"/>
    </row>
    <row r="403" spans="24:25" x14ac:dyDescent="0.15">
      <c r="X403" s="638"/>
      <c r="Y403" s="638"/>
    </row>
    <row r="404" spans="24:25" x14ac:dyDescent="0.15">
      <c r="X404" s="638"/>
      <c r="Y404" s="638"/>
    </row>
    <row r="405" spans="24:25" x14ac:dyDescent="0.15">
      <c r="X405" s="638"/>
      <c r="Y405" s="638"/>
    </row>
    <row r="406" spans="24:25" x14ac:dyDescent="0.15">
      <c r="X406" s="638"/>
      <c r="Y406" s="638"/>
    </row>
    <row r="407" spans="24:25" x14ac:dyDescent="0.15">
      <c r="X407" s="638"/>
      <c r="Y407" s="638"/>
    </row>
    <row r="408" spans="24:25" x14ac:dyDescent="0.15">
      <c r="X408" s="638"/>
      <c r="Y408" s="638"/>
    </row>
    <row r="409" spans="24:25" x14ac:dyDescent="0.15">
      <c r="X409" s="638"/>
      <c r="Y409" s="638"/>
    </row>
    <row r="410" spans="24:25" x14ac:dyDescent="0.15">
      <c r="X410" s="638"/>
      <c r="Y410" s="638"/>
    </row>
    <row r="411" spans="24:25" x14ac:dyDescent="0.15">
      <c r="X411" s="638"/>
      <c r="Y411" s="638"/>
    </row>
    <row r="412" spans="24:25" x14ac:dyDescent="0.15">
      <c r="X412" s="638"/>
      <c r="Y412" s="638"/>
    </row>
    <row r="413" spans="24:25" x14ac:dyDescent="0.15">
      <c r="X413" s="638"/>
      <c r="Y413" s="638"/>
    </row>
    <row r="414" spans="24:25" x14ac:dyDescent="0.15">
      <c r="X414" s="638"/>
      <c r="Y414" s="638"/>
    </row>
    <row r="415" spans="24:25" x14ac:dyDescent="0.15">
      <c r="X415" s="638"/>
      <c r="Y415" s="638"/>
    </row>
    <row r="416" spans="24:25" x14ac:dyDescent="0.15">
      <c r="X416" s="638"/>
      <c r="Y416" s="638"/>
    </row>
    <row r="417" spans="24:25" x14ac:dyDescent="0.15">
      <c r="X417" s="638"/>
      <c r="Y417" s="638"/>
    </row>
    <row r="418" spans="24:25" x14ac:dyDescent="0.15">
      <c r="X418" s="638"/>
      <c r="Y418" s="638"/>
    </row>
    <row r="419" spans="24:25" x14ac:dyDescent="0.15">
      <c r="X419" s="638"/>
      <c r="Y419" s="638"/>
    </row>
    <row r="420" spans="24:25" x14ac:dyDescent="0.15">
      <c r="X420" s="638"/>
      <c r="Y420" s="638"/>
    </row>
    <row r="421" spans="24:25" x14ac:dyDescent="0.15">
      <c r="X421" s="638"/>
      <c r="Y421" s="638"/>
    </row>
    <row r="422" spans="24:25" x14ac:dyDescent="0.15">
      <c r="X422" s="638"/>
      <c r="Y422" s="638"/>
    </row>
    <row r="423" spans="24:25" x14ac:dyDescent="0.15">
      <c r="X423" s="638"/>
      <c r="Y423" s="638"/>
    </row>
    <row r="424" spans="24:25" x14ac:dyDescent="0.15">
      <c r="X424" s="638"/>
      <c r="Y424" s="638"/>
    </row>
    <row r="425" spans="24:25" x14ac:dyDescent="0.15">
      <c r="X425" s="638"/>
      <c r="Y425" s="638"/>
    </row>
    <row r="426" spans="24:25" x14ac:dyDescent="0.15">
      <c r="X426" s="638"/>
      <c r="Y426" s="638"/>
    </row>
    <row r="427" spans="24:25" x14ac:dyDescent="0.15">
      <c r="X427" s="638"/>
      <c r="Y427" s="638"/>
    </row>
    <row r="428" spans="24:25" x14ac:dyDescent="0.15">
      <c r="X428" s="638"/>
      <c r="Y428" s="638"/>
    </row>
    <row r="429" spans="24:25" x14ac:dyDescent="0.15">
      <c r="X429" s="638"/>
      <c r="Y429" s="638"/>
    </row>
    <row r="430" spans="24:25" x14ac:dyDescent="0.15">
      <c r="X430" s="638"/>
      <c r="Y430" s="638"/>
    </row>
    <row r="431" spans="24:25" x14ac:dyDescent="0.15">
      <c r="X431" s="638"/>
      <c r="Y431" s="638"/>
    </row>
    <row r="432" spans="24:25" x14ac:dyDescent="0.15">
      <c r="X432" s="638"/>
      <c r="Y432" s="638"/>
    </row>
    <row r="433" spans="24:25" x14ac:dyDescent="0.15">
      <c r="X433" s="638"/>
      <c r="Y433" s="638"/>
    </row>
    <row r="434" spans="24:25" x14ac:dyDescent="0.15">
      <c r="X434" s="638"/>
      <c r="Y434" s="638"/>
    </row>
    <row r="435" spans="24:25" x14ac:dyDescent="0.15">
      <c r="X435" s="638"/>
      <c r="Y435" s="638"/>
    </row>
    <row r="436" spans="24:25" x14ac:dyDescent="0.15">
      <c r="X436" s="638"/>
      <c r="Y436" s="638"/>
    </row>
    <row r="437" spans="24:25" x14ac:dyDescent="0.15">
      <c r="X437" s="638"/>
      <c r="Y437" s="638"/>
    </row>
    <row r="438" spans="24:25" x14ac:dyDescent="0.15">
      <c r="X438" s="638"/>
      <c r="Y438" s="638"/>
    </row>
    <row r="439" spans="24:25" x14ac:dyDescent="0.15">
      <c r="X439" s="638"/>
      <c r="Y439" s="638"/>
    </row>
    <row r="440" spans="24:25" x14ac:dyDescent="0.15">
      <c r="X440" s="638"/>
      <c r="Y440" s="638"/>
    </row>
    <row r="441" spans="24:25" x14ac:dyDescent="0.15">
      <c r="X441" s="638"/>
      <c r="Y441" s="638"/>
    </row>
    <row r="442" spans="24:25" x14ac:dyDescent="0.15">
      <c r="X442" s="638"/>
      <c r="Y442" s="638"/>
    </row>
    <row r="443" spans="24:25" x14ac:dyDescent="0.15">
      <c r="X443" s="638"/>
      <c r="Y443" s="638"/>
    </row>
    <row r="444" spans="24:25" x14ac:dyDescent="0.15">
      <c r="X444" s="638"/>
      <c r="Y444" s="638"/>
    </row>
    <row r="445" spans="24:25" x14ac:dyDescent="0.15">
      <c r="X445" s="638"/>
      <c r="Y445" s="638"/>
    </row>
    <row r="446" spans="24:25" x14ac:dyDescent="0.15">
      <c r="X446" s="638"/>
      <c r="Y446" s="638"/>
    </row>
    <row r="447" spans="24:25" x14ac:dyDescent="0.15">
      <c r="X447" s="638"/>
      <c r="Y447" s="638"/>
    </row>
    <row r="448" spans="24:25" x14ac:dyDescent="0.15">
      <c r="X448" s="638"/>
      <c r="Y448" s="638"/>
    </row>
    <row r="449" spans="24:25" x14ac:dyDescent="0.15">
      <c r="X449" s="638"/>
      <c r="Y449" s="638"/>
    </row>
    <row r="450" spans="24:25" x14ac:dyDescent="0.15">
      <c r="X450" s="638"/>
      <c r="Y450" s="638"/>
    </row>
    <row r="451" spans="24:25" x14ac:dyDescent="0.15">
      <c r="X451" s="638"/>
      <c r="Y451" s="638"/>
    </row>
    <row r="452" spans="24:25" x14ac:dyDescent="0.15">
      <c r="X452" s="638"/>
      <c r="Y452" s="638"/>
    </row>
    <row r="453" spans="24:25" x14ac:dyDescent="0.15">
      <c r="X453" s="638"/>
      <c r="Y453" s="638"/>
    </row>
    <row r="454" spans="24:25" x14ac:dyDescent="0.15">
      <c r="X454" s="638"/>
      <c r="Y454" s="638"/>
    </row>
    <row r="455" spans="24:25" x14ac:dyDescent="0.15">
      <c r="X455" s="638"/>
      <c r="Y455" s="638"/>
    </row>
    <row r="456" spans="24:25" x14ac:dyDescent="0.15">
      <c r="X456" s="638"/>
      <c r="Y456" s="638"/>
    </row>
    <row r="457" spans="24:25" x14ac:dyDescent="0.15">
      <c r="X457" s="638"/>
      <c r="Y457" s="638"/>
    </row>
    <row r="458" spans="24:25" x14ac:dyDescent="0.15">
      <c r="X458" s="638"/>
      <c r="Y458" s="638"/>
    </row>
    <row r="459" spans="24:25" x14ac:dyDescent="0.15">
      <c r="X459" s="638"/>
      <c r="Y459" s="638"/>
    </row>
    <row r="460" spans="24:25" x14ac:dyDescent="0.15">
      <c r="X460" s="638"/>
      <c r="Y460" s="638"/>
    </row>
    <row r="461" spans="24:25" x14ac:dyDescent="0.15">
      <c r="X461" s="638"/>
      <c r="Y461" s="638"/>
    </row>
    <row r="462" spans="24:25" x14ac:dyDescent="0.15">
      <c r="X462" s="638"/>
      <c r="Y462" s="638"/>
    </row>
    <row r="463" spans="24:25" x14ac:dyDescent="0.15">
      <c r="X463" s="638"/>
      <c r="Y463" s="638"/>
    </row>
    <row r="464" spans="24:25" x14ac:dyDescent="0.15">
      <c r="X464" s="638"/>
      <c r="Y464" s="638"/>
    </row>
    <row r="465" spans="24:25" x14ac:dyDescent="0.15">
      <c r="X465" s="638"/>
      <c r="Y465" s="638"/>
    </row>
    <row r="466" spans="24:25" x14ac:dyDescent="0.15">
      <c r="X466" s="638"/>
      <c r="Y466" s="638"/>
    </row>
    <row r="467" spans="24:25" x14ac:dyDescent="0.15">
      <c r="X467" s="638"/>
      <c r="Y467" s="638"/>
    </row>
    <row r="468" spans="24:25" x14ac:dyDescent="0.15">
      <c r="X468" s="638"/>
      <c r="Y468" s="638"/>
    </row>
    <row r="469" spans="24:25" x14ac:dyDescent="0.15">
      <c r="X469" s="638"/>
      <c r="Y469" s="638"/>
    </row>
    <row r="470" spans="24:25" x14ac:dyDescent="0.15">
      <c r="X470" s="638"/>
      <c r="Y470" s="638"/>
    </row>
    <row r="471" spans="24:25" x14ac:dyDescent="0.15">
      <c r="X471" s="638"/>
      <c r="Y471" s="638"/>
    </row>
    <row r="472" spans="24:25" x14ac:dyDescent="0.15">
      <c r="X472" s="638"/>
      <c r="Y472" s="638"/>
    </row>
    <row r="473" spans="24:25" x14ac:dyDescent="0.15">
      <c r="X473" s="638"/>
      <c r="Y473" s="638"/>
    </row>
    <row r="474" spans="24:25" x14ac:dyDescent="0.15">
      <c r="X474" s="638"/>
      <c r="Y474" s="638"/>
    </row>
    <row r="475" spans="24:25" x14ac:dyDescent="0.15">
      <c r="X475" s="638"/>
      <c r="Y475" s="638"/>
    </row>
    <row r="476" spans="24:25" x14ac:dyDescent="0.15">
      <c r="X476" s="638"/>
      <c r="Y476" s="638"/>
    </row>
    <row r="477" spans="24:25" x14ac:dyDescent="0.15">
      <c r="X477" s="638"/>
      <c r="Y477" s="638"/>
    </row>
    <row r="478" spans="24:25" x14ac:dyDescent="0.15">
      <c r="X478" s="638"/>
      <c r="Y478" s="638"/>
    </row>
    <row r="479" spans="24:25" x14ac:dyDescent="0.15">
      <c r="X479" s="638"/>
      <c r="Y479" s="638"/>
    </row>
    <row r="480" spans="24:25" x14ac:dyDescent="0.15">
      <c r="X480" s="638"/>
      <c r="Y480" s="638"/>
    </row>
  </sheetData>
  <mergeCells count="130">
    <mergeCell ref="A18:A21"/>
    <mergeCell ref="A29:A32"/>
    <mergeCell ref="A34:B34"/>
    <mergeCell ref="A36:B37"/>
    <mergeCell ref="C36:D36"/>
    <mergeCell ref="E36:G36"/>
    <mergeCell ref="A6:J6"/>
    <mergeCell ref="A7:J7"/>
    <mergeCell ref="A10:B11"/>
    <mergeCell ref="C10:D10"/>
    <mergeCell ref="E10:G10"/>
    <mergeCell ref="H10:H11"/>
    <mergeCell ref="I10:I11"/>
    <mergeCell ref="J10:J11"/>
    <mergeCell ref="A45:B45"/>
    <mergeCell ref="A46:B46"/>
    <mergeCell ref="A47:B47"/>
    <mergeCell ref="A48:B48"/>
    <mergeCell ref="A49:B49"/>
    <mergeCell ref="A51:B52"/>
    <mergeCell ref="H36:H37"/>
    <mergeCell ref="I36:I37"/>
    <mergeCell ref="J36:J37"/>
    <mergeCell ref="A40:B40"/>
    <mergeCell ref="A41:B41"/>
    <mergeCell ref="A43:B43"/>
    <mergeCell ref="A55:B56"/>
    <mergeCell ref="C55:D55"/>
    <mergeCell ref="E55:G55"/>
    <mergeCell ref="H55:H56"/>
    <mergeCell ref="I55:I56"/>
    <mergeCell ref="J55:J56"/>
    <mergeCell ref="C51:D51"/>
    <mergeCell ref="E51:G51"/>
    <mergeCell ref="H51:H52"/>
    <mergeCell ref="I51:I52"/>
    <mergeCell ref="J51:J52"/>
    <mergeCell ref="A53:B53"/>
    <mergeCell ref="O88:O90"/>
    <mergeCell ref="P88:P90"/>
    <mergeCell ref="Q88:Q90"/>
    <mergeCell ref="E89:H89"/>
    <mergeCell ref="I89:L89"/>
    <mergeCell ref="A93:B93"/>
    <mergeCell ref="P65:P67"/>
    <mergeCell ref="Q65:Q67"/>
    <mergeCell ref="E66:H66"/>
    <mergeCell ref="I66:L66"/>
    <mergeCell ref="A85:B85"/>
    <mergeCell ref="A88:B90"/>
    <mergeCell ref="C88:D89"/>
    <mergeCell ref="E88:L88"/>
    <mergeCell ref="M88:M90"/>
    <mergeCell ref="N88:N90"/>
    <mergeCell ref="A65:B67"/>
    <mergeCell ref="C65:D66"/>
    <mergeCell ref="E65:L65"/>
    <mergeCell ref="M65:M67"/>
    <mergeCell ref="N65:N67"/>
    <mergeCell ref="O65:O67"/>
    <mergeCell ref="A103:D103"/>
    <mergeCell ref="A104:B104"/>
    <mergeCell ref="A105:B105"/>
    <mergeCell ref="A106:B106"/>
    <mergeCell ref="A107:A108"/>
    <mergeCell ref="A109:B109"/>
    <mergeCell ref="C109:D109"/>
    <mergeCell ref="A94:D94"/>
    <mergeCell ref="A95:B95"/>
    <mergeCell ref="A96:A97"/>
    <mergeCell ref="A98:A99"/>
    <mergeCell ref="A100:A101"/>
    <mergeCell ref="A102:B102"/>
    <mergeCell ref="J114:J115"/>
    <mergeCell ref="K114:K115"/>
    <mergeCell ref="A116:A118"/>
    <mergeCell ref="A121:B121"/>
    <mergeCell ref="A123:A125"/>
    <mergeCell ref="A110:B110"/>
    <mergeCell ref="A111:B111"/>
    <mergeCell ref="A112:B112"/>
    <mergeCell ref="A114:B115"/>
    <mergeCell ref="C114:E114"/>
    <mergeCell ref="F114:H114"/>
    <mergeCell ref="A126:A128"/>
    <mergeCell ref="A131:A133"/>
    <mergeCell ref="A135:A137"/>
    <mergeCell ref="A139:B139"/>
    <mergeCell ref="A147:F147"/>
    <mergeCell ref="C148:D149"/>
    <mergeCell ref="E148:F149"/>
    <mergeCell ref="A149:B149"/>
    <mergeCell ref="I114:I115"/>
    <mergeCell ref="A160:A161"/>
    <mergeCell ref="A162:B162"/>
    <mergeCell ref="A163:B163"/>
    <mergeCell ref="A165:B166"/>
    <mergeCell ref="C165:C166"/>
    <mergeCell ref="D165:I165"/>
    <mergeCell ref="A151:B151"/>
    <mergeCell ref="A152:B152"/>
    <mergeCell ref="A153:B153"/>
    <mergeCell ref="A155:B156"/>
    <mergeCell ref="C155:C156"/>
    <mergeCell ref="A157:B157"/>
    <mergeCell ref="L171:L172"/>
    <mergeCell ref="A173:B173"/>
    <mergeCell ref="A174:B174"/>
    <mergeCell ref="A175:B175"/>
    <mergeCell ref="A177:B177"/>
    <mergeCell ref="A178:A180"/>
    <mergeCell ref="J165:J166"/>
    <mergeCell ref="A167:B167"/>
    <mergeCell ref="A168:B168"/>
    <mergeCell ref="A169:B169"/>
    <mergeCell ref="A171:B172"/>
    <mergeCell ref="C171:C172"/>
    <mergeCell ref="D171:K171"/>
    <mergeCell ref="A200:B200"/>
    <mergeCell ref="A201:B201"/>
    <mergeCell ref="A202:B202"/>
    <mergeCell ref="A203:B203"/>
    <mergeCell ref="A205:B206"/>
    <mergeCell ref="C205:C206"/>
    <mergeCell ref="A182:B182"/>
    <mergeCell ref="A183:A189"/>
    <mergeCell ref="A190:A192"/>
    <mergeCell ref="A193:A195"/>
    <mergeCell ref="A196:A197"/>
    <mergeCell ref="A198:B19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workbookViewId="0">
      <selection activeCell="D35" sqref="D35"/>
    </sheetView>
  </sheetViews>
  <sheetFormatPr baseColWidth="10" defaultColWidth="10.28515625" defaultRowHeight="10.5" x14ac:dyDescent="0.15"/>
  <cols>
    <col min="1" max="1" width="18.140625" style="514" customWidth="1"/>
    <col min="2" max="2" width="43.42578125" style="514" customWidth="1"/>
    <col min="3" max="3" width="15.28515625" style="514" customWidth="1"/>
    <col min="4" max="4" width="15" style="514" customWidth="1"/>
    <col min="5" max="5" width="13" style="514" customWidth="1"/>
    <col min="6" max="6" width="12.42578125" style="514" customWidth="1"/>
    <col min="7" max="7" width="12.85546875" style="514" customWidth="1"/>
    <col min="8" max="8" width="13" style="514" customWidth="1"/>
    <col min="9" max="9" width="13.42578125" style="514" customWidth="1"/>
    <col min="10" max="10" width="13.85546875" style="514" customWidth="1"/>
    <col min="11" max="13" width="11.7109375" style="514" customWidth="1"/>
    <col min="14" max="14" width="11.85546875" style="514" customWidth="1"/>
    <col min="15" max="15" width="12.7109375" style="514" customWidth="1"/>
    <col min="16" max="16" width="11.85546875" style="514" customWidth="1"/>
    <col min="17" max="17" width="11.28515625" style="514" customWidth="1"/>
    <col min="18" max="22" width="20.85546875" style="514" customWidth="1"/>
    <col min="23" max="24" width="20.85546875" style="514" hidden="1" customWidth="1"/>
    <col min="25" max="25" width="20.28515625" style="514" hidden="1" customWidth="1"/>
    <col min="26" max="26" width="20.28515625" style="648" hidden="1" customWidth="1"/>
    <col min="27" max="27" width="20.28515625" style="514" hidden="1" customWidth="1"/>
    <col min="28" max="28" width="14.85546875" style="514" customWidth="1"/>
    <col min="29" max="256" width="10.28515625" style="514"/>
    <col min="257" max="257" width="18.140625" style="514" customWidth="1"/>
    <col min="258" max="258" width="43.42578125" style="514" customWidth="1"/>
    <col min="259" max="259" width="15.28515625" style="514" customWidth="1"/>
    <col min="260" max="260" width="15" style="514" customWidth="1"/>
    <col min="261" max="261" width="13" style="514" customWidth="1"/>
    <col min="262" max="262" width="12.42578125" style="514" customWidth="1"/>
    <col min="263" max="263" width="12.85546875" style="514" customWidth="1"/>
    <col min="264" max="264" width="13" style="514" customWidth="1"/>
    <col min="265" max="265" width="13.42578125" style="514" customWidth="1"/>
    <col min="266" max="266" width="13.85546875" style="514" customWidth="1"/>
    <col min="267" max="269" width="11.7109375" style="514" customWidth="1"/>
    <col min="270" max="270" width="11.85546875" style="514" customWidth="1"/>
    <col min="271" max="271" width="12.7109375" style="514" customWidth="1"/>
    <col min="272" max="272" width="11.85546875" style="514" customWidth="1"/>
    <col min="273" max="273" width="11.28515625" style="514" customWidth="1"/>
    <col min="274" max="278" width="20.85546875" style="514" customWidth="1"/>
    <col min="279" max="283" width="0" style="514" hidden="1" customWidth="1"/>
    <col min="284" max="284" width="14.85546875" style="514" customWidth="1"/>
    <col min="285" max="512" width="10.28515625" style="514"/>
    <col min="513" max="513" width="18.140625" style="514" customWidth="1"/>
    <col min="514" max="514" width="43.42578125" style="514" customWidth="1"/>
    <col min="515" max="515" width="15.28515625" style="514" customWidth="1"/>
    <col min="516" max="516" width="15" style="514" customWidth="1"/>
    <col min="517" max="517" width="13" style="514" customWidth="1"/>
    <col min="518" max="518" width="12.42578125" style="514" customWidth="1"/>
    <col min="519" max="519" width="12.85546875" style="514" customWidth="1"/>
    <col min="520" max="520" width="13" style="514" customWidth="1"/>
    <col min="521" max="521" width="13.42578125" style="514" customWidth="1"/>
    <col min="522" max="522" width="13.85546875" style="514" customWidth="1"/>
    <col min="523" max="525" width="11.7109375" style="514" customWidth="1"/>
    <col min="526" max="526" width="11.85546875" style="514" customWidth="1"/>
    <col min="527" max="527" width="12.7109375" style="514" customWidth="1"/>
    <col min="528" max="528" width="11.85546875" style="514" customWidth="1"/>
    <col min="529" max="529" width="11.28515625" style="514" customWidth="1"/>
    <col min="530" max="534" width="20.85546875" style="514" customWidth="1"/>
    <col min="535" max="539" width="0" style="514" hidden="1" customWidth="1"/>
    <col min="540" max="540" width="14.85546875" style="514" customWidth="1"/>
    <col min="541" max="768" width="10.28515625" style="514"/>
    <col min="769" max="769" width="18.140625" style="514" customWidth="1"/>
    <col min="770" max="770" width="43.42578125" style="514" customWidth="1"/>
    <col min="771" max="771" width="15.28515625" style="514" customWidth="1"/>
    <col min="772" max="772" width="15" style="514" customWidth="1"/>
    <col min="773" max="773" width="13" style="514" customWidth="1"/>
    <col min="774" max="774" width="12.42578125" style="514" customWidth="1"/>
    <col min="775" max="775" width="12.85546875" style="514" customWidth="1"/>
    <col min="776" max="776" width="13" style="514" customWidth="1"/>
    <col min="777" max="777" width="13.42578125" style="514" customWidth="1"/>
    <col min="778" max="778" width="13.85546875" style="514" customWidth="1"/>
    <col min="779" max="781" width="11.7109375" style="514" customWidth="1"/>
    <col min="782" max="782" width="11.85546875" style="514" customWidth="1"/>
    <col min="783" max="783" width="12.7109375" style="514" customWidth="1"/>
    <col min="784" max="784" width="11.85546875" style="514" customWidth="1"/>
    <col min="785" max="785" width="11.28515625" style="514" customWidth="1"/>
    <col min="786" max="790" width="20.85546875" style="514" customWidth="1"/>
    <col min="791" max="795" width="0" style="514" hidden="1" customWidth="1"/>
    <col min="796" max="796" width="14.85546875" style="514" customWidth="1"/>
    <col min="797" max="1024" width="10.28515625" style="514"/>
    <col min="1025" max="1025" width="18.140625" style="514" customWidth="1"/>
    <col min="1026" max="1026" width="43.42578125" style="514" customWidth="1"/>
    <col min="1027" max="1027" width="15.28515625" style="514" customWidth="1"/>
    <col min="1028" max="1028" width="15" style="514" customWidth="1"/>
    <col min="1029" max="1029" width="13" style="514" customWidth="1"/>
    <col min="1030" max="1030" width="12.42578125" style="514" customWidth="1"/>
    <col min="1031" max="1031" width="12.85546875" style="514" customWidth="1"/>
    <col min="1032" max="1032" width="13" style="514" customWidth="1"/>
    <col min="1033" max="1033" width="13.42578125" style="514" customWidth="1"/>
    <col min="1034" max="1034" width="13.85546875" style="514" customWidth="1"/>
    <col min="1035" max="1037" width="11.7109375" style="514" customWidth="1"/>
    <col min="1038" max="1038" width="11.85546875" style="514" customWidth="1"/>
    <col min="1039" max="1039" width="12.7109375" style="514" customWidth="1"/>
    <col min="1040" max="1040" width="11.85546875" style="514" customWidth="1"/>
    <col min="1041" max="1041" width="11.28515625" style="514" customWidth="1"/>
    <col min="1042" max="1046" width="20.85546875" style="514" customWidth="1"/>
    <col min="1047" max="1051" width="0" style="514" hidden="1" customWidth="1"/>
    <col min="1052" max="1052" width="14.85546875" style="514" customWidth="1"/>
    <col min="1053" max="1280" width="10.28515625" style="514"/>
    <col min="1281" max="1281" width="18.140625" style="514" customWidth="1"/>
    <col min="1282" max="1282" width="43.42578125" style="514" customWidth="1"/>
    <col min="1283" max="1283" width="15.28515625" style="514" customWidth="1"/>
    <col min="1284" max="1284" width="15" style="514" customWidth="1"/>
    <col min="1285" max="1285" width="13" style="514" customWidth="1"/>
    <col min="1286" max="1286" width="12.42578125" style="514" customWidth="1"/>
    <col min="1287" max="1287" width="12.85546875" style="514" customWidth="1"/>
    <col min="1288" max="1288" width="13" style="514" customWidth="1"/>
    <col min="1289" max="1289" width="13.42578125" style="514" customWidth="1"/>
    <col min="1290" max="1290" width="13.85546875" style="514" customWidth="1"/>
    <col min="1291" max="1293" width="11.7109375" style="514" customWidth="1"/>
    <col min="1294" max="1294" width="11.85546875" style="514" customWidth="1"/>
    <col min="1295" max="1295" width="12.7109375" style="514" customWidth="1"/>
    <col min="1296" max="1296" width="11.85546875" style="514" customWidth="1"/>
    <col min="1297" max="1297" width="11.28515625" style="514" customWidth="1"/>
    <col min="1298" max="1302" width="20.85546875" style="514" customWidth="1"/>
    <col min="1303" max="1307" width="0" style="514" hidden="1" customWidth="1"/>
    <col min="1308" max="1308" width="14.85546875" style="514" customWidth="1"/>
    <col min="1309" max="1536" width="10.28515625" style="514"/>
    <col min="1537" max="1537" width="18.140625" style="514" customWidth="1"/>
    <col min="1538" max="1538" width="43.42578125" style="514" customWidth="1"/>
    <col min="1539" max="1539" width="15.28515625" style="514" customWidth="1"/>
    <col min="1540" max="1540" width="15" style="514" customWidth="1"/>
    <col min="1541" max="1541" width="13" style="514" customWidth="1"/>
    <col min="1542" max="1542" width="12.42578125" style="514" customWidth="1"/>
    <col min="1543" max="1543" width="12.85546875" style="514" customWidth="1"/>
    <col min="1544" max="1544" width="13" style="514" customWidth="1"/>
    <col min="1545" max="1545" width="13.42578125" style="514" customWidth="1"/>
    <col min="1546" max="1546" width="13.85546875" style="514" customWidth="1"/>
    <col min="1547" max="1549" width="11.7109375" style="514" customWidth="1"/>
    <col min="1550" max="1550" width="11.85546875" style="514" customWidth="1"/>
    <col min="1551" max="1551" width="12.7109375" style="514" customWidth="1"/>
    <col min="1552" max="1552" width="11.85546875" style="514" customWidth="1"/>
    <col min="1553" max="1553" width="11.28515625" style="514" customWidth="1"/>
    <col min="1554" max="1558" width="20.85546875" style="514" customWidth="1"/>
    <col min="1559" max="1563" width="0" style="514" hidden="1" customWidth="1"/>
    <col min="1564" max="1564" width="14.85546875" style="514" customWidth="1"/>
    <col min="1565" max="1792" width="10.28515625" style="514"/>
    <col min="1793" max="1793" width="18.140625" style="514" customWidth="1"/>
    <col min="1794" max="1794" width="43.42578125" style="514" customWidth="1"/>
    <col min="1795" max="1795" width="15.28515625" style="514" customWidth="1"/>
    <col min="1796" max="1796" width="15" style="514" customWidth="1"/>
    <col min="1797" max="1797" width="13" style="514" customWidth="1"/>
    <col min="1798" max="1798" width="12.42578125" style="514" customWidth="1"/>
    <col min="1799" max="1799" width="12.85546875" style="514" customWidth="1"/>
    <col min="1800" max="1800" width="13" style="514" customWidth="1"/>
    <col min="1801" max="1801" width="13.42578125" style="514" customWidth="1"/>
    <col min="1802" max="1802" width="13.85546875" style="514" customWidth="1"/>
    <col min="1803" max="1805" width="11.7109375" style="514" customWidth="1"/>
    <col min="1806" max="1806" width="11.85546875" style="514" customWidth="1"/>
    <col min="1807" max="1807" width="12.7109375" style="514" customWidth="1"/>
    <col min="1808" max="1808" width="11.85546875" style="514" customWidth="1"/>
    <col min="1809" max="1809" width="11.28515625" style="514" customWidth="1"/>
    <col min="1810" max="1814" width="20.85546875" style="514" customWidth="1"/>
    <col min="1815" max="1819" width="0" style="514" hidden="1" customWidth="1"/>
    <col min="1820" max="1820" width="14.85546875" style="514" customWidth="1"/>
    <col min="1821" max="2048" width="10.28515625" style="514"/>
    <col min="2049" max="2049" width="18.140625" style="514" customWidth="1"/>
    <col min="2050" max="2050" width="43.42578125" style="514" customWidth="1"/>
    <col min="2051" max="2051" width="15.28515625" style="514" customWidth="1"/>
    <col min="2052" max="2052" width="15" style="514" customWidth="1"/>
    <col min="2053" max="2053" width="13" style="514" customWidth="1"/>
    <col min="2054" max="2054" width="12.42578125" style="514" customWidth="1"/>
    <col min="2055" max="2055" width="12.85546875" style="514" customWidth="1"/>
    <col min="2056" max="2056" width="13" style="514" customWidth="1"/>
    <col min="2057" max="2057" width="13.42578125" style="514" customWidth="1"/>
    <col min="2058" max="2058" width="13.85546875" style="514" customWidth="1"/>
    <col min="2059" max="2061" width="11.7109375" style="514" customWidth="1"/>
    <col min="2062" max="2062" width="11.85546875" style="514" customWidth="1"/>
    <col min="2063" max="2063" width="12.7109375" style="514" customWidth="1"/>
    <col min="2064" max="2064" width="11.85546875" style="514" customWidth="1"/>
    <col min="2065" max="2065" width="11.28515625" style="514" customWidth="1"/>
    <col min="2066" max="2070" width="20.85546875" style="514" customWidth="1"/>
    <col min="2071" max="2075" width="0" style="514" hidden="1" customWidth="1"/>
    <col min="2076" max="2076" width="14.85546875" style="514" customWidth="1"/>
    <col min="2077" max="2304" width="10.28515625" style="514"/>
    <col min="2305" max="2305" width="18.140625" style="514" customWidth="1"/>
    <col min="2306" max="2306" width="43.42578125" style="514" customWidth="1"/>
    <col min="2307" max="2307" width="15.28515625" style="514" customWidth="1"/>
    <col min="2308" max="2308" width="15" style="514" customWidth="1"/>
    <col min="2309" max="2309" width="13" style="514" customWidth="1"/>
    <col min="2310" max="2310" width="12.42578125" style="514" customWidth="1"/>
    <col min="2311" max="2311" width="12.85546875" style="514" customWidth="1"/>
    <col min="2312" max="2312" width="13" style="514" customWidth="1"/>
    <col min="2313" max="2313" width="13.42578125" style="514" customWidth="1"/>
    <col min="2314" max="2314" width="13.85546875" style="514" customWidth="1"/>
    <col min="2315" max="2317" width="11.7109375" style="514" customWidth="1"/>
    <col min="2318" max="2318" width="11.85546875" style="514" customWidth="1"/>
    <col min="2319" max="2319" width="12.7109375" style="514" customWidth="1"/>
    <col min="2320" max="2320" width="11.85546875" style="514" customWidth="1"/>
    <col min="2321" max="2321" width="11.28515625" style="514" customWidth="1"/>
    <col min="2322" max="2326" width="20.85546875" style="514" customWidth="1"/>
    <col min="2327" max="2331" width="0" style="514" hidden="1" customWidth="1"/>
    <col min="2332" max="2332" width="14.85546875" style="514" customWidth="1"/>
    <col min="2333" max="2560" width="10.28515625" style="514"/>
    <col min="2561" max="2561" width="18.140625" style="514" customWidth="1"/>
    <col min="2562" max="2562" width="43.42578125" style="514" customWidth="1"/>
    <col min="2563" max="2563" width="15.28515625" style="514" customWidth="1"/>
    <col min="2564" max="2564" width="15" style="514" customWidth="1"/>
    <col min="2565" max="2565" width="13" style="514" customWidth="1"/>
    <col min="2566" max="2566" width="12.42578125" style="514" customWidth="1"/>
    <col min="2567" max="2567" width="12.85546875" style="514" customWidth="1"/>
    <col min="2568" max="2568" width="13" style="514" customWidth="1"/>
    <col min="2569" max="2569" width="13.42578125" style="514" customWidth="1"/>
    <col min="2570" max="2570" width="13.85546875" style="514" customWidth="1"/>
    <col min="2571" max="2573" width="11.7109375" style="514" customWidth="1"/>
    <col min="2574" max="2574" width="11.85546875" style="514" customWidth="1"/>
    <col min="2575" max="2575" width="12.7109375" style="514" customWidth="1"/>
    <col min="2576" max="2576" width="11.85546875" style="514" customWidth="1"/>
    <col min="2577" max="2577" width="11.28515625" style="514" customWidth="1"/>
    <col min="2578" max="2582" width="20.85546875" style="514" customWidth="1"/>
    <col min="2583" max="2587" width="0" style="514" hidden="1" customWidth="1"/>
    <col min="2588" max="2588" width="14.85546875" style="514" customWidth="1"/>
    <col min="2589" max="2816" width="10.28515625" style="514"/>
    <col min="2817" max="2817" width="18.140625" style="514" customWidth="1"/>
    <col min="2818" max="2818" width="43.42578125" style="514" customWidth="1"/>
    <col min="2819" max="2819" width="15.28515625" style="514" customWidth="1"/>
    <col min="2820" max="2820" width="15" style="514" customWidth="1"/>
    <col min="2821" max="2821" width="13" style="514" customWidth="1"/>
    <col min="2822" max="2822" width="12.42578125" style="514" customWidth="1"/>
    <col min="2823" max="2823" width="12.85546875" style="514" customWidth="1"/>
    <col min="2824" max="2824" width="13" style="514" customWidth="1"/>
    <col min="2825" max="2825" width="13.42578125" style="514" customWidth="1"/>
    <col min="2826" max="2826" width="13.85546875" style="514" customWidth="1"/>
    <col min="2827" max="2829" width="11.7109375" style="514" customWidth="1"/>
    <col min="2830" max="2830" width="11.85546875" style="514" customWidth="1"/>
    <col min="2831" max="2831" width="12.7109375" style="514" customWidth="1"/>
    <col min="2832" max="2832" width="11.85546875" style="514" customWidth="1"/>
    <col min="2833" max="2833" width="11.28515625" style="514" customWidth="1"/>
    <col min="2834" max="2838" width="20.85546875" style="514" customWidth="1"/>
    <col min="2839" max="2843" width="0" style="514" hidden="1" customWidth="1"/>
    <col min="2844" max="2844" width="14.85546875" style="514" customWidth="1"/>
    <col min="2845" max="3072" width="10.28515625" style="514"/>
    <col min="3073" max="3073" width="18.140625" style="514" customWidth="1"/>
    <col min="3074" max="3074" width="43.42578125" style="514" customWidth="1"/>
    <col min="3075" max="3075" width="15.28515625" style="514" customWidth="1"/>
    <col min="3076" max="3076" width="15" style="514" customWidth="1"/>
    <col min="3077" max="3077" width="13" style="514" customWidth="1"/>
    <col min="3078" max="3078" width="12.42578125" style="514" customWidth="1"/>
    <col min="3079" max="3079" width="12.85546875" style="514" customWidth="1"/>
    <col min="3080" max="3080" width="13" style="514" customWidth="1"/>
    <col min="3081" max="3081" width="13.42578125" style="514" customWidth="1"/>
    <col min="3082" max="3082" width="13.85546875" style="514" customWidth="1"/>
    <col min="3083" max="3085" width="11.7109375" style="514" customWidth="1"/>
    <col min="3086" max="3086" width="11.85546875" style="514" customWidth="1"/>
    <col min="3087" max="3087" width="12.7109375" style="514" customWidth="1"/>
    <col min="3088" max="3088" width="11.85546875" style="514" customWidth="1"/>
    <col min="3089" max="3089" width="11.28515625" style="514" customWidth="1"/>
    <col min="3090" max="3094" width="20.85546875" style="514" customWidth="1"/>
    <col min="3095" max="3099" width="0" style="514" hidden="1" customWidth="1"/>
    <col min="3100" max="3100" width="14.85546875" style="514" customWidth="1"/>
    <col min="3101" max="3328" width="10.28515625" style="514"/>
    <col min="3329" max="3329" width="18.140625" style="514" customWidth="1"/>
    <col min="3330" max="3330" width="43.42578125" style="514" customWidth="1"/>
    <col min="3331" max="3331" width="15.28515625" style="514" customWidth="1"/>
    <col min="3332" max="3332" width="15" style="514" customWidth="1"/>
    <col min="3333" max="3333" width="13" style="514" customWidth="1"/>
    <col min="3334" max="3334" width="12.42578125" style="514" customWidth="1"/>
    <col min="3335" max="3335" width="12.85546875" style="514" customWidth="1"/>
    <col min="3336" max="3336" width="13" style="514" customWidth="1"/>
    <col min="3337" max="3337" width="13.42578125" style="514" customWidth="1"/>
    <col min="3338" max="3338" width="13.85546875" style="514" customWidth="1"/>
    <col min="3339" max="3341" width="11.7109375" style="514" customWidth="1"/>
    <col min="3342" max="3342" width="11.85546875" style="514" customWidth="1"/>
    <col min="3343" max="3343" width="12.7109375" style="514" customWidth="1"/>
    <col min="3344" max="3344" width="11.85546875" style="514" customWidth="1"/>
    <col min="3345" max="3345" width="11.28515625" style="514" customWidth="1"/>
    <col min="3346" max="3350" width="20.85546875" style="514" customWidth="1"/>
    <col min="3351" max="3355" width="0" style="514" hidden="1" customWidth="1"/>
    <col min="3356" max="3356" width="14.85546875" style="514" customWidth="1"/>
    <col min="3357" max="3584" width="10.28515625" style="514"/>
    <col min="3585" max="3585" width="18.140625" style="514" customWidth="1"/>
    <col min="3586" max="3586" width="43.42578125" style="514" customWidth="1"/>
    <col min="3587" max="3587" width="15.28515625" style="514" customWidth="1"/>
    <col min="3588" max="3588" width="15" style="514" customWidth="1"/>
    <col min="3589" max="3589" width="13" style="514" customWidth="1"/>
    <col min="3590" max="3590" width="12.42578125" style="514" customWidth="1"/>
    <col min="3591" max="3591" width="12.85546875" style="514" customWidth="1"/>
    <col min="3592" max="3592" width="13" style="514" customWidth="1"/>
    <col min="3593" max="3593" width="13.42578125" style="514" customWidth="1"/>
    <col min="3594" max="3594" width="13.85546875" style="514" customWidth="1"/>
    <col min="3595" max="3597" width="11.7109375" style="514" customWidth="1"/>
    <col min="3598" max="3598" width="11.85546875" style="514" customWidth="1"/>
    <col min="3599" max="3599" width="12.7109375" style="514" customWidth="1"/>
    <col min="3600" max="3600" width="11.85546875" style="514" customWidth="1"/>
    <col min="3601" max="3601" width="11.28515625" style="514" customWidth="1"/>
    <col min="3602" max="3606" width="20.85546875" style="514" customWidth="1"/>
    <col min="3607" max="3611" width="0" style="514" hidden="1" customWidth="1"/>
    <col min="3612" max="3612" width="14.85546875" style="514" customWidth="1"/>
    <col min="3613" max="3840" width="10.28515625" style="514"/>
    <col min="3841" max="3841" width="18.140625" style="514" customWidth="1"/>
    <col min="3842" max="3842" width="43.42578125" style="514" customWidth="1"/>
    <col min="3843" max="3843" width="15.28515625" style="514" customWidth="1"/>
    <col min="3844" max="3844" width="15" style="514" customWidth="1"/>
    <col min="3845" max="3845" width="13" style="514" customWidth="1"/>
    <col min="3846" max="3846" width="12.42578125" style="514" customWidth="1"/>
    <col min="3847" max="3847" width="12.85546875" style="514" customWidth="1"/>
    <col min="3848" max="3848" width="13" style="514" customWidth="1"/>
    <col min="3849" max="3849" width="13.42578125" style="514" customWidth="1"/>
    <col min="3850" max="3850" width="13.85546875" style="514" customWidth="1"/>
    <col min="3851" max="3853" width="11.7109375" style="514" customWidth="1"/>
    <col min="3854" max="3854" width="11.85546875" style="514" customWidth="1"/>
    <col min="3855" max="3855" width="12.7109375" style="514" customWidth="1"/>
    <col min="3856" max="3856" width="11.85546875" style="514" customWidth="1"/>
    <col min="3857" max="3857" width="11.28515625" style="514" customWidth="1"/>
    <col min="3858" max="3862" width="20.85546875" style="514" customWidth="1"/>
    <col min="3863" max="3867" width="0" style="514" hidden="1" customWidth="1"/>
    <col min="3868" max="3868" width="14.85546875" style="514" customWidth="1"/>
    <col min="3869" max="4096" width="10.28515625" style="514"/>
    <col min="4097" max="4097" width="18.140625" style="514" customWidth="1"/>
    <col min="4098" max="4098" width="43.42578125" style="514" customWidth="1"/>
    <col min="4099" max="4099" width="15.28515625" style="514" customWidth="1"/>
    <col min="4100" max="4100" width="15" style="514" customWidth="1"/>
    <col min="4101" max="4101" width="13" style="514" customWidth="1"/>
    <col min="4102" max="4102" width="12.42578125" style="514" customWidth="1"/>
    <col min="4103" max="4103" width="12.85546875" style="514" customWidth="1"/>
    <col min="4104" max="4104" width="13" style="514" customWidth="1"/>
    <col min="4105" max="4105" width="13.42578125" style="514" customWidth="1"/>
    <col min="4106" max="4106" width="13.85546875" style="514" customWidth="1"/>
    <col min="4107" max="4109" width="11.7109375" style="514" customWidth="1"/>
    <col min="4110" max="4110" width="11.85546875" style="514" customWidth="1"/>
    <col min="4111" max="4111" width="12.7109375" style="514" customWidth="1"/>
    <col min="4112" max="4112" width="11.85546875" style="514" customWidth="1"/>
    <col min="4113" max="4113" width="11.28515625" style="514" customWidth="1"/>
    <col min="4114" max="4118" width="20.85546875" style="514" customWidth="1"/>
    <col min="4119" max="4123" width="0" style="514" hidden="1" customWidth="1"/>
    <col min="4124" max="4124" width="14.85546875" style="514" customWidth="1"/>
    <col min="4125" max="4352" width="10.28515625" style="514"/>
    <col min="4353" max="4353" width="18.140625" style="514" customWidth="1"/>
    <col min="4354" max="4354" width="43.42578125" style="514" customWidth="1"/>
    <col min="4355" max="4355" width="15.28515625" style="514" customWidth="1"/>
    <col min="4356" max="4356" width="15" style="514" customWidth="1"/>
    <col min="4357" max="4357" width="13" style="514" customWidth="1"/>
    <col min="4358" max="4358" width="12.42578125" style="514" customWidth="1"/>
    <col min="4359" max="4359" width="12.85546875" style="514" customWidth="1"/>
    <col min="4360" max="4360" width="13" style="514" customWidth="1"/>
    <col min="4361" max="4361" width="13.42578125" style="514" customWidth="1"/>
    <col min="4362" max="4362" width="13.85546875" style="514" customWidth="1"/>
    <col min="4363" max="4365" width="11.7109375" style="514" customWidth="1"/>
    <col min="4366" max="4366" width="11.85546875" style="514" customWidth="1"/>
    <col min="4367" max="4367" width="12.7109375" style="514" customWidth="1"/>
    <col min="4368" max="4368" width="11.85546875" style="514" customWidth="1"/>
    <col min="4369" max="4369" width="11.28515625" style="514" customWidth="1"/>
    <col min="4370" max="4374" width="20.85546875" style="514" customWidth="1"/>
    <col min="4375" max="4379" width="0" style="514" hidden="1" customWidth="1"/>
    <col min="4380" max="4380" width="14.85546875" style="514" customWidth="1"/>
    <col min="4381" max="4608" width="10.28515625" style="514"/>
    <col min="4609" max="4609" width="18.140625" style="514" customWidth="1"/>
    <col min="4610" max="4610" width="43.42578125" style="514" customWidth="1"/>
    <col min="4611" max="4611" width="15.28515625" style="514" customWidth="1"/>
    <col min="4612" max="4612" width="15" style="514" customWidth="1"/>
    <col min="4613" max="4613" width="13" style="514" customWidth="1"/>
    <col min="4614" max="4614" width="12.42578125" style="514" customWidth="1"/>
    <col min="4615" max="4615" width="12.85546875" style="514" customWidth="1"/>
    <col min="4616" max="4616" width="13" style="514" customWidth="1"/>
    <col min="4617" max="4617" width="13.42578125" style="514" customWidth="1"/>
    <col min="4618" max="4618" width="13.85546875" style="514" customWidth="1"/>
    <col min="4619" max="4621" width="11.7109375" style="514" customWidth="1"/>
    <col min="4622" max="4622" width="11.85546875" style="514" customWidth="1"/>
    <col min="4623" max="4623" width="12.7109375" style="514" customWidth="1"/>
    <col min="4624" max="4624" width="11.85546875" style="514" customWidth="1"/>
    <col min="4625" max="4625" width="11.28515625" style="514" customWidth="1"/>
    <col min="4626" max="4630" width="20.85546875" style="514" customWidth="1"/>
    <col min="4631" max="4635" width="0" style="514" hidden="1" customWidth="1"/>
    <col min="4636" max="4636" width="14.85546875" style="514" customWidth="1"/>
    <col min="4637" max="4864" width="10.28515625" style="514"/>
    <col min="4865" max="4865" width="18.140625" style="514" customWidth="1"/>
    <col min="4866" max="4866" width="43.42578125" style="514" customWidth="1"/>
    <col min="4867" max="4867" width="15.28515625" style="514" customWidth="1"/>
    <col min="4868" max="4868" width="15" style="514" customWidth="1"/>
    <col min="4869" max="4869" width="13" style="514" customWidth="1"/>
    <col min="4870" max="4870" width="12.42578125" style="514" customWidth="1"/>
    <col min="4871" max="4871" width="12.85546875" style="514" customWidth="1"/>
    <col min="4872" max="4872" width="13" style="514" customWidth="1"/>
    <col min="4873" max="4873" width="13.42578125" style="514" customWidth="1"/>
    <col min="4874" max="4874" width="13.85546875" style="514" customWidth="1"/>
    <col min="4875" max="4877" width="11.7109375" style="514" customWidth="1"/>
    <col min="4878" max="4878" width="11.85546875" style="514" customWidth="1"/>
    <col min="4879" max="4879" width="12.7109375" style="514" customWidth="1"/>
    <col min="4880" max="4880" width="11.85546875" style="514" customWidth="1"/>
    <col min="4881" max="4881" width="11.28515625" style="514" customWidth="1"/>
    <col min="4882" max="4886" width="20.85546875" style="514" customWidth="1"/>
    <col min="4887" max="4891" width="0" style="514" hidden="1" customWidth="1"/>
    <col min="4892" max="4892" width="14.85546875" style="514" customWidth="1"/>
    <col min="4893" max="5120" width="10.28515625" style="514"/>
    <col min="5121" max="5121" width="18.140625" style="514" customWidth="1"/>
    <col min="5122" max="5122" width="43.42578125" style="514" customWidth="1"/>
    <col min="5123" max="5123" width="15.28515625" style="514" customWidth="1"/>
    <col min="5124" max="5124" width="15" style="514" customWidth="1"/>
    <col min="5125" max="5125" width="13" style="514" customWidth="1"/>
    <col min="5126" max="5126" width="12.42578125" style="514" customWidth="1"/>
    <col min="5127" max="5127" width="12.85546875" style="514" customWidth="1"/>
    <col min="5128" max="5128" width="13" style="514" customWidth="1"/>
    <col min="5129" max="5129" width="13.42578125" style="514" customWidth="1"/>
    <col min="5130" max="5130" width="13.85546875" style="514" customWidth="1"/>
    <col min="5131" max="5133" width="11.7109375" style="514" customWidth="1"/>
    <col min="5134" max="5134" width="11.85546875" style="514" customWidth="1"/>
    <col min="5135" max="5135" width="12.7109375" style="514" customWidth="1"/>
    <col min="5136" max="5136" width="11.85546875" style="514" customWidth="1"/>
    <col min="5137" max="5137" width="11.28515625" style="514" customWidth="1"/>
    <col min="5138" max="5142" width="20.85546875" style="514" customWidth="1"/>
    <col min="5143" max="5147" width="0" style="514" hidden="1" customWidth="1"/>
    <col min="5148" max="5148" width="14.85546875" style="514" customWidth="1"/>
    <col min="5149" max="5376" width="10.28515625" style="514"/>
    <col min="5377" max="5377" width="18.140625" style="514" customWidth="1"/>
    <col min="5378" max="5378" width="43.42578125" style="514" customWidth="1"/>
    <col min="5379" max="5379" width="15.28515625" style="514" customWidth="1"/>
    <col min="5380" max="5380" width="15" style="514" customWidth="1"/>
    <col min="5381" max="5381" width="13" style="514" customWidth="1"/>
    <col min="5382" max="5382" width="12.42578125" style="514" customWidth="1"/>
    <col min="5383" max="5383" width="12.85546875" style="514" customWidth="1"/>
    <col min="5384" max="5384" width="13" style="514" customWidth="1"/>
    <col min="5385" max="5385" width="13.42578125" style="514" customWidth="1"/>
    <col min="5386" max="5386" width="13.85546875" style="514" customWidth="1"/>
    <col min="5387" max="5389" width="11.7109375" style="514" customWidth="1"/>
    <col min="5390" max="5390" width="11.85546875" style="514" customWidth="1"/>
    <col min="5391" max="5391" width="12.7109375" style="514" customWidth="1"/>
    <col min="5392" max="5392" width="11.85546875" style="514" customWidth="1"/>
    <col min="5393" max="5393" width="11.28515625" style="514" customWidth="1"/>
    <col min="5394" max="5398" width="20.85546875" style="514" customWidth="1"/>
    <col min="5399" max="5403" width="0" style="514" hidden="1" customWidth="1"/>
    <col min="5404" max="5404" width="14.85546875" style="514" customWidth="1"/>
    <col min="5405" max="5632" width="10.28515625" style="514"/>
    <col min="5633" max="5633" width="18.140625" style="514" customWidth="1"/>
    <col min="5634" max="5634" width="43.42578125" style="514" customWidth="1"/>
    <col min="5635" max="5635" width="15.28515625" style="514" customWidth="1"/>
    <col min="5636" max="5636" width="15" style="514" customWidth="1"/>
    <col min="5637" max="5637" width="13" style="514" customWidth="1"/>
    <col min="5638" max="5638" width="12.42578125" style="514" customWidth="1"/>
    <col min="5639" max="5639" width="12.85546875" style="514" customWidth="1"/>
    <col min="5640" max="5640" width="13" style="514" customWidth="1"/>
    <col min="5641" max="5641" width="13.42578125" style="514" customWidth="1"/>
    <col min="5642" max="5642" width="13.85546875" style="514" customWidth="1"/>
    <col min="5643" max="5645" width="11.7109375" style="514" customWidth="1"/>
    <col min="5646" max="5646" width="11.85546875" style="514" customWidth="1"/>
    <col min="5647" max="5647" width="12.7109375" style="514" customWidth="1"/>
    <col min="5648" max="5648" width="11.85546875" style="514" customWidth="1"/>
    <col min="5649" max="5649" width="11.28515625" style="514" customWidth="1"/>
    <col min="5650" max="5654" width="20.85546875" style="514" customWidth="1"/>
    <col min="5655" max="5659" width="0" style="514" hidden="1" customWidth="1"/>
    <col min="5660" max="5660" width="14.85546875" style="514" customWidth="1"/>
    <col min="5661" max="5888" width="10.28515625" style="514"/>
    <col min="5889" max="5889" width="18.140625" style="514" customWidth="1"/>
    <col min="5890" max="5890" width="43.42578125" style="514" customWidth="1"/>
    <col min="5891" max="5891" width="15.28515625" style="514" customWidth="1"/>
    <col min="5892" max="5892" width="15" style="514" customWidth="1"/>
    <col min="5893" max="5893" width="13" style="514" customWidth="1"/>
    <col min="5894" max="5894" width="12.42578125" style="514" customWidth="1"/>
    <col min="5895" max="5895" width="12.85546875" style="514" customWidth="1"/>
    <col min="5896" max="5896" width="13" style="514" customWidth="1"/>
    <col min="5897" max="5897" width="13.42578125" style="514" customWidth="1"/>
    <col min="5898" max="5898" width="13.85546875" style="514" customWidth="1"/>
    <col min="5899" max="5901" width="11.7109375" style="514" customWidth="1"/>
    <col min="5902" max="5902" width="11.85546875" style="514" customWidth="1"/>
    <col min="5903" max="5903" width="12.7109375" style="514" customWidth="1"/>
    <col min="5904" max="5904" width="11.85546875" style="514" customWidth="1"/>
    <col min="5905" max="5905" width="11.28515625" style="514" customWidth="1"/>
    <col min="5906" max="5910" width="20.85546875" style="514" customWidth="1"/>
    <col min="5911" max="5915" width="0" style="514" hidden="1" customWidth="1"/>
    <col min="5916" max="5916" width="14.85546875" style="514" customWidth="1"/>
    <col min="5917" max="6144" width="10.28515625" style="514"/>
    <col min="6145" max="6145" width="18.140625" style="514" customWidth="1"/>
    <col min="6146" max="6146" width="43.42578125" style="514" customWidth="1"/>
    <col min="6147" max="6147" width="15.28515625" style="514" customWidth="1"/>
    <col min="6148" max="6148" width="15" style="514" customWidth="1"/>
    <col min="6149" max="6149" width="13" style="514" customWidth="1"/>
    <col min="6150" max="6150" width="12.42578125" style="514" customWidth="1"/>
    <col min="6151" max="6151" width="12.85546875" style="514" customWidth="1"/>
    <col min="6152" max="6152" width="13" style="514" customWidth="1"/>
    <col min="6153" max="6153" width="13.42578125" style="514" customWidth="1"/>
    <col min="6154" max="6154" width="13.85546875" style="514" customWidth="1"/>
    <col min="6155" max="6157" width="11.7109375" style="514" customWidth="1"/>
    <col min="6158" max="6158" width="11.85546875" style="514" customWidth="1"/>
    <col min="6159" max="6159" width="12.7109375" style="514" customWidth="1"/>
    <col min="6160" max="6160" width="11.85546875" style="514" customWidth="1"/>
    <col min="6161" max="6161" width="11.28515625" style="514" customWidth="1"/>
    <col min="6162" max="6166" width="20.85546875" style="514" customWidth="1"/>
    <col min="6167" max="6171" width="0" style="514" hidden="1" customWidth="1"/>
    <col min="6172" max="6172" width="14.85546875" style="514" customWidth="1"/>
    <col min="6173" max="6400" width="10.28515625" style="514"/>
    <col min="6401" max="6401" width="18.140625" style="514" customWidth="1"/>
    <col min="6402" max="6402" width="43.42578125" style="514" customWidth="1"/>
    <col min="6403" max="6403" width="15.28515625" style="514" customWidth="1"/>
    <col min="6404" max="6404" width="15" style="514" customWidth="1"/>
    <col min="6405" max="6405" width="13" style="514" customWidth="1"/>
    <col min="6406" max="6406" width="12.42578125" style="514" customWidth="1"/>
    <col min="6407" max="6407" width="12.85546875" style="514" customWidth="1"/>
    <col min="6408" max="6408" width="13" style="514" customWidth="1"/>
    <col min="6409" max="6409" width="13.42578125" style="514" customWidth="1"/>
    <col min="6410" max="6410" width="13.85546875" style="514" customWidth="1"/>
    <col min="6411" max="6413" width="11.7109375" style="514" customWidth="1"/>
    <col min="6414" max="6414" width="11.85546875" style="514" customWidth="1"/>
    <col min="6415" max="6415" width="12.7109375" style="514" customWidth="1"/>
    <col min="6416" max="6416" width="11.85546875" style="514" customWidth="1"/>
    <col min="6417" max="6417" width="11.28515625" style="514" customWidth="1"/>
    <col min="6418" max="6422" width="20.85546875" style="514" customWidth="1"/>
    <col min="6423" max="6427" width="0" style="514" hidden="1" customWidth="1"/>
    <col min="6428" max="6428" width="14.85546875" style="514" customWidth="1"/>
    <col min="6429" max="6656" width="10.28515625" style="514"/>
    <col min="6657" max="6657" width="18.140625" style="514" customWidth="1"/>
    <col min="6658" max="6658" width="43.42578125" style="514" customWidth="1"/>
    <col min="6659" max="6659" width="15.28515625" style="514" customWidth="1"/>
    <col min="6660" max="6660" width="15" style="514" customWidth="1"/>
    <col min="6661" max="6661" width="13" style="514" customWidth="1"/>
    <col min="6662" max="6662" width="12.42578125" style="514" customWidth="1"/>
    <col min="6663" max="6663" width="12.85546875" style="514" customWidth="1"/>
    <col min="6664" max="6664" width="13" style="514" customWidth="1"/>
    <col min="6665" max="6665" width="13.42578125" style="514" customWidth="1"/>
    <col min="6666" max="6666" width="13.85546875" style="514" customWidth="1"/>
    <col min="6667" max="6669" width="11.7109375" style="514" customWidth="1"/>
    <col min="6670" max="6670" width="11.85546875" style="514" customWidth="1"/>
    <col min="6671" max="6671" width="12.7109375" style="514" customWidth="1"/>
    <col min="6672" max="6672" width="11.85546875" style="514" customWidth="1"/>
    <col min="6673" max="6673" width="11.28515625" style="514" customWidth="1"/>
    <col min="6674" max="6678" width="20.85546875" style="514" customWidth="1"/>
    <col min="6679" max="6683" width="0" style="514" hidden="1" customWidth="1"/>
    <col min="6684" max="6684" width="14.85546875" style="514" customWidth="1"/>
    <col min="6685" max="6912" width="10.28515625" style="514"/>
    <col min="6913" max="6913" width="18.140625" style="514" customWidth="1"/>
    <col min="6914" max="6914" width="43.42578125" style="514" customWidth="1"/>
    <col min="6915" max="6915" width="15.28515625" style="514" customWidth="1"/>
    <col min="6916" max="6916" width="15" style="514" customWidth="1"/>
    <col min="6917" max="6917" width="13" style="514" customWidth="1"/>
    <col min="6918" max="6918" width="12.42578125" style="514" customWidth="1"/>
    <col min="6919" max="6919" width="12.85546875" style="514" customWidth="1"/>
    <col min="6920" max="6920" width="13" style="514" customWidth="1"/>
    <col min="6921" max="6921" width="13.42578125" style="514" customWidth="1"/>
    <col min="6922" max="6922" width="13.85546875" style="514" customWidth="1"/>
    <col min="6923" max="6925" width="11.7109375" style="514" customWidth="1"/>
    <col min="6926" max="6926" width="11.85546875" style="514" customWidth="1"/>
    <col min="6927" max="6927" width="12.7109375" style="514" customWidth="1"/>
    <col min="6928" max="6928" width="11.85546875" style="514" customWidth="1"/>
    <col min="6929" max="6929" width="11.28515625" style="514" customWidth="1"/>
    <col min="6930" max="6934" width="20.85546875" style="514" customWidth="1"/>
    <col min="6935" max="6939" width="0" style="514" hidden="1" customWidth="1"/>
    <col min="6940" max="6940" width="14.85546875" style="514" customWidth="1"/>
    <col min="6941" max="7168" width="10.28515625" style="514"/>
    <col min="7169" max="7169" width="18.140625" style="514" customWidth="1"/>
    <col min="7170" max="7170" width="43.42578125" style="514" customWidth="1"/>
    <col min="7171" max="7171" width="15.28515625" style="514" customWidth="1"/>
    <col min="7172" max="7172" width="15" style="514" customWidth="1"/>
    <col min="7173" max="7173" width="13" style="514" customWidth="1"/>
    <col min="7174" max="7174" width="12.42578125" style="514" customWidth="1"/>
    <col min="7175" max="7175" width="12.85546875" style="514" customWidth="1"/>
    <col min="7176" max="7176" width="13" style="514" customWidth="1"/>
    <col min="7177" max="7177" width="13.42578125" style="514" customWidth="1"/>
    <col min="7178" max="7178" width="13.85546875" style="514" customWidth="1"/>
    <col min="7179" max="7181" width="11.7109375" style="514" customWidth="1"/>
    <col min="7182" max="7182" width="11.85546875" style="514" customWidth="1"/>
    <col min="7183" max="7183" width="12.7109375" style="514" customWidth="1"/>
    <col min="7184" max="7184" width="11.85546875" style="514" customWidth="1"/>
    <col min="7185" max="7185" width="11.28515625" style="514" customWidth="1"/>
    <col min="7186" max="7190" width="20.85546875" style="514" customWidth="1"/>
    <col min="7191" max="7195" width="0" style="514" hidden="1" customWidth="1"/>
    <col min="7196" max="7196" width="14.85546875" style="514" customWidth="1"/>
    <col min="7197" max="7424" width="10.28515625" style="514"/>
    <col min="7425" max="7425" width="18.140625" style="514" customWidth="1"/>
    <col min="7426" max="7426" width="43.42578125" style="514" customWidth="1"/>
    <col min="7427" max="7427" width="15.28515625" style="514" customWidth="1"/>
    <col min="7428" max="7428" width="15" style="514" customWidth="1"/>
    <col min="7429" max="7429" width="13" style="514" customWidth="1"/>
    <col min="7430" max="7430" width="12.42578125" style="514" customWidth="1"/>
    <col min="7431" max="7431" width="12.85546875" style="514" customWidth="1"/>
    <col min="7432" max="7432" width="13" style="514" customWidth="1"/>
    <col min="7433" max="7433" width="13.42578125" style="514" customWidth="1"/>
    <col min="7434" max="7434" width="13.85546875" style="514" customWidth="1"/>
    <col min="7435" max="7437" width="11.7109375" style="514" customWidth="1"/>
    <col min="7438" max="7438" width="11.85546875" style="514" customWidth="1"/>
    <col min="7439" max="7439" width="12.7109375" style="514" customWidth="1"/>
    <col min="7440" max="7440" width="11.85546875" style="514" customWidth="1"/>
    <col min="7441" max="7441" width="11.28515625" style="514" customWidth="1"/>
    <col min="7442" max="7446" width="20.85546875" style="514" customWidth="1"/>
    <col min="7447" max="7451" width="0" style="514" hidden="1" customWidth="1"/>
    <col min="7452" max="7452" width="14.85546875" style="514" customWidth="1"/>
    <col min="7453" max="7680" width="10.28515625" style="514"/>
    <col min="7681" max="7681" width="18.140625" style="514" customWidth="1"/>
    <col min="7682" max="7682" width="43.42578125" style="514" customWidth="1"/>
    <col min="7683" max="7683" width="15.28515625" style="514" customWidth="1"/>
    <col min="7684" max="7684" width="15" style="514" customWidth="1"/>
    <col min="7685" max="7685" width="13" style="514" customWidth="1"/>
    <col min="7686" max="7686" width="12.42578125" style="514" customWidth="1"/>
    <col min="7687" max="7687" width="12.85546875" style="514" customWidth="1"/>
    <col min="7688" max="7688" width="13" style="514" customWidth="1"/>
    <col min="7689" max="7689" width="13.42578125" style="514" customWidth="1"/>
    <col min="7690" max="7690" width="13.85546875" style="514" customWidth="1"/>
    <col min="7691" max="7693" width="11.7109375" style="514" customWidth="1"/>
    <col min="7694" max="7694" width="11.85546875" style="514" customWidth="1"/>
    <col min="7695" max="7695" width="12.7109375" style="514" customWidth="1"/>
    <col min="7696" max="7696" width="11.85546875" style="514" customWidth="1"/>
    <col min="7697" max="7697" width="11.28515625" style="514" customWidth="1"/>
    <col min="7698" max="7702" width="20.85546875" style="514" customWidth="1"/>
    <col min="7703" max="7707" width="0" style="514" hidden="1" customWidth="1"/>
    <col min="7708" max="7708" width="14.85546875" style="514" customWidth="1"/>
    <col min="7709" max="7936" width="10.28515625" style="514"/>
    <col min="7937" max="7937" width="18.140625" style="514" customWidth="1"/>
    <col min="7938" max="7938" width="43.42578125" style="514" customWidth="1"/>
    <col min="7939" max="7939" width="15.28515625" style="514" customWidth="1"/>
    <col min="7940" max="7940" width="15" style="514" customWidth="1"/>
    <col min="7941" max="7941" width="13" style="514" customWidth="1"/>
    <col min="7942" max="7942" width="12.42578125" style="514" customWidth="1"/>
    <col min="7943" max="7943" width="12.85546875" style="514" customWidth="1"/>
    <col min="7944" max="7944" width="13" style="514" customWidth="1"/>
    <col min="7945" max="7945" width="13.42578125" style="514" customWidth="1"/>
    <col min="7946" max="7946" width="13.85546875" style="514" customWidth="1"/>
    <col min="7947" max="7949" width="11.7109375" style="514" customWidth="1"/>
    <col min="7950" max="7950" width="11.85546875" style="514" customWidth="1"/>
    <col min="7951" max="7951" width="12.7109375" style="514" customWidth="1"/>
    <col min="7952" max="7952" width="11.85546875" style="514" customWidth="1"/>
    <col min="7953" max="7953" width="11.28515625" style="514" customWidth="1"/>
    <col min="7954" max="7958" width="20.85546875" style="514" customWidth="1"/>
    <col min="7959" max="7963" width="0" style="514" hidden="1" customWidth="1"/>
    <col min="7964" max="7964" width="14.85546875" style="514" customWidth="1"/>
    <col min="7965" max="8192" width="10.28515625" style="514"/>
    <col min="8193" max="8193" width="18.140625" style="514" customWidth="1"/>
    <col min="8194" max="8194" width="43.42578125" style="514" customWidth="1"/>
    <col min="8195" max="8195" width="15.28515625" style="514" customWidth="1"/>
    <col min="8196" max="8196" width="15" style="514" customWidth="1"/>
    <col min="8197" max="8197" width="13" style="514" customWidth="1"/>
    <col min="8198" max="8198" width="12.42578125" style="514" customWidth="1"/>
    <col min="8199" max="8199" width="12.85546875" style="514" customWidth="1"/>
    <col min="8200" max="8200" width="13" style="514" customWidth="1"/>
    <col min="8201" max="8201" width="13.42578125" style="514" customWidth="1"/>
    <col min="8202" max="8202" width="13.85546875" style="514" customWidth="1"/>
    <col min="8203" max="8205" width="11.7109375" style="514" customWidth="1"/>
    <col min="8206" max="8206" width="11.85546875" style="514" customWidth="1"/>
    <col min="8207" max="8207" width="12.7109375" style="514" customWidth="1"/>
    <col min="8208" max="8208" width="11.85546875" style="514" customWidth="1"/>
    <col min="8209" max="8209" width="11.28515625" style="514" customWidth="1"/>
    <col min="8210" max="8214" width="20.85546875" style="514" customWidth="1"/>
    <col min="8215" max="8219" width="0" style="514" hidden="1" customWidth="1"/>
    <col min="8220" max="8220" width="14.85546875" style="514" customWidth="1"/>
    <col min="8221" max="8448" width="10.28515625" style="514"/>
    <col min="8449" max="8449" width="18.140625" style="514" customWidth="1"/>
    <col min="8450" max="8450" width="43.42578125" style="514" customWidth="1"/>
    <col min="8451" max="8451" width="15.28515625" style="514" customWidth="1"/>
    <col min="8452" max="8452" width="15" style="514" customWidth="1"/>
    <col min="8453" max="8453" width="13" style="514" customWidth="1"/>
    <col min="8454" max="8454" width="12.42578125" style="514" customWidth="1"/>
    <col min="8455" max="8455" width="12.85546875" style="514" customWidth="1"/>
    <col min="8456" max="8456" width="13" style="514" customWidth="1"/>
    <col min="8457" max="8457" width="13.42578125" style="514" customWidth="1"/>
    <col min="8458" max="8458" width="13.85546875" style="514" customWidth="1"/>
    <col min="8459" max="8461" width="11.7109375" style="514" customWidth="1"/>
    <col min="8462" max="8462" width="11.85546875" style="514" customWidth="1"/>
    <col min="8463" max="8463" width="12.7109375" style="514" customWidth="1"/>
    <col min="8464" max="8464" width="11.85546875" style="514" customWidth="1"/>
    <col min="8465" max="8465" width="11.28515625" style="514" customWidth="1"/>
    <col min="8466" max="8470" width="20.85546875" style="514" customWidth="1"/>
    <col min="8471" max="8475" width="0" style="514" hidden="1" customWidth="1"/>
    <col min="8476" max="8476" width="14.85546875" style="514" customWidth="1"/>
    <col min="8477" max="8704" width="10.28515625" style="514"/>
    <col min="8705" max="8705" width="18.140625" style="514" customWidth="1"/>
    <col min="8706" max="8706" width="43.42578125" style="514" customWidth="1"/>
    <col min="8707" max="8707" width="15.28515625" style="514" customWidth="1"/>
    <col min="8708" max="8708" width="15" style="514" customWidth="1"/>
    <col min="8709" max="8709" width="13" style="514" customWidth="1"/>
    <col min="8710" max="8710" width="12.42578125" style="514" customWidth="1"/>
    <col min="8711" max="8711" width="12.85546875" style="514" customWidth="1"/>
    <col min="8712" max="8712" width="13" style="514" customWidth="1"/>
    <col min="8713" max="8713" width="13.42578125" style="514" customWidth="1"/>
    <col min="8714" max="8714" width="13.85546875" style="514" customWidth="1"/>
    <col min="8715" max="8717" width="11.7109375" style="514" customWidth="1"/>
    <col min="8718" max="8718" width="11.85546875" style="514" customWidth="1"/>
    <col min="8719" max="8719" width="12.7109375" style="514" customWidth="1"/>
    <col min="8720" max="8720" width="11.85546875" style="514" customWidth="1"/>
    <col min="8721" max="8721" width="11.28515625" style="514" customWidth="1"/>
    <col min="8722" max="8726" width="20.85546875" style="514" customWidth="1"/>
    <col min="8727" max="8731" width="0" style="514" hidden="1" customWidth="1"/>
    <col min="8732" max="8732" width="14.85546875" style="514" customWidth="1"/>
    <col min="8733" max="8960" width="10.28515625" style="514"/>
    <col min="8961" max="8961" width="18.140625" style="514" customWidth="1"/>
    <col min="8962" max="8962" width="43.42578125" style="514" customWidth="1"/>
    <col min="8963" max="8963" width="15.28515625" style="514" customWidth="1"/>
    <col min="8964" max="8964" width="15" style="514" customWidth="1"/>
    <col min="8965" max="8965" width="13" style="514" customWidth="1"/>
    <col min="8966" max="8966" width="12.42578125" style="514" customWidth="1"/>
    <col min="8967" max="8967" width="12.85546875" style="514" customWidth="1"/>
    <col min="8968" max="8968" width="13" style="514" customWidth="1"/>
    <col min="8969" max="8969" width="13.42578125" style="514" customWidth="1"/>
    <col min="8970" max="8970" width="13.85546875" style="514" customWidth="1"/>
    <col min="8971" max="8973" width="11.7109375" style="514" customWidth="1"/>
    <col min="8974" max="8974" width="11.85546875" style="514" customWidth="1"/>
    <col min="8975" max="8975" width="12.7109375" style="514" customWidth="1"/>
    <col min="8976" max="8976" width="11.85546875" style="514" customWidth="1"/>
    <col min="8977" max="8977" width="11.28515625" style="514" customWidth="1"/>
    <col min="8978" max="8982" width="20.85546875" style="514" customWidth="1"/>
    <col min="8983" max="8987" width="0" style="514" hidden="1" customWidth="1"/>
    <col min="8988" max="8988" width="14.85546875" style="514" customWidth="1"/>
    <col min="8989" max="9216" width="10.28515625" style="514"/>
    <col min="9217" max="9217" width="18.140625" style="514" customWidth="1"/>
    <col min="9218" max="9218" width="43.42578125" style="514" customWidth="1"/>
    <col min="9219" max="9219" width="15.28515625" style="514" customWidth="1"/>
    <col min="9220" max="9220" width="15" style="514" customWidth="1"/>
    <col min="9221" max="9221" width="13" style="514" customWidth="1"/>
    <col min="9222" max="9222" width="12.42578125" style="514" customWidth="1"/>
    <col min="9223" max="9223" width="12.85546875" style="514" customWidth="1"/>
    <col min="9224" max="9224" width="13" style="514" customWidth="1"/>
    <col min="9225" max="9225" width="13.42578125" style="514" customWidth="1"/>
    <col min="9226" max="9226" width="13.85546875" style="514" customWidth="1"/>
    <col min="9227" max="9229" width="11.7109375" style="514" customWidth="1"/>
    <col min="9230" max="9230" width="11.85546875" style="514" customWidth="1"/>
    <col min="9231" max="9231" width="12.7109375" style="514" customWidth="1"/>
    <col min="9232" max="9232" width="11.85546875" style="514" customWidth="1"/>
    <col min="9233" max="9233" width="11.28515625" style="514" customWidth="1"/>
    <col min="9234" max="9238" width="20.85546875" style="514" customWidth="1"/>
    <col min="9239" max="9243" width="0" style="514" hidden="1" customWidth="1"/>
    <col min="9244" max="9244" width="14.85546875" style="514" customWidth="1"/>
    <col min="9245" max="9472" width="10.28515625" style="514"/>
    <col min="9473" max="9473" width="18.140625" style="514" customWidth="1"/>
    <col min="9474" max="9474" width="43.42578125" style="514" customWidth="1"/>
    <col min="9475" max="9475" width="15.28515625" style="514" customWidth="1"/>
    <col min="9476" max="9476" width="15" style="514" customWidth="1"/>
    <col min="9477" max="9477" width="13" style="514" customWidth="1"/>
    <col min="9478" max="9478" width="12.42578125" style="514" customWidth="1"/>
    <col min="9479" max="9479" width="12.85546875" style="514" customWidth="1"/>
    <col min="9480" max="9480" width="13" style="514" customWidth="1"/>
    <col min="9481" max="9481" width="13.42578125" style="514" customWidth="1"/>
    <col min="9482" max="9482" width="13.85546875" style="514" customWidth="1"/>
    <col min="9483" max="9485" width="11.7109375" style="514" customWidth="1"/>
    <col min="9486" max="9486" width="11.85546875" style="514" customWidth="1"/>
    <col min="9487" max="9487" width="12.7109375" style="514" customWidth="1"/>
    <col min="9488" max="9488" width="11.85546875" style="514" customWidth="1"/>
    <col min="9489" max="9489" width="11.28515625" style="514" customWidth="1"/>
    <col min="9490" max="9494" width="20.85546875" style="514" customWidth="1"/>
    <col min="9495" max="9499" width="0" style="514" hidden="1" customWidth="1"/>
    <col min="9500" max="9500" width="14.85546875" style="514" customWidth="1"/>
    <col min="9501" max="9728" width="10.28515625" style="514"/>
    <col min="9729" max="9729" width="18.140625" style="514" customWidth="1"/>
    <col min="9730" max="9730" width="43.42578125" style="514" customWidth="1"/>
    <col min="9731" max="9731" width="15.28515625" style="514" customWidth="1"/>
    <col min="9732" max="9732" width="15" style="514" customWidth="1"/>
    <col min="9733" max="9733" width="13" style="514" customWidth="1"/>
    <col min="9734" max="9734" width="12.42578125" style="514" customWidth="1"/>
    <col min="9735" max="9735" width="12.85546875" style="514" customWidth="1"/>
    <col min="9736" max="9736" width="13" style="514" customWidth="1"/>
    <col min="9737" max="9737" width="13.42578125" style="514" customWidth="1"/>
    <col min="9738" max="9738" width="13.85546875" style="514" customWidth="1"/>
    <col min="9739" max="9741" width="11.7109375" style="514" customWidth="1"/>
    <col min="9742" max="9742" width="11.85546875" style="514" customWidth="1"/>
    <col min="9743" max="9743" width="12.7109375" style="514" customWidth="1"/>
    <col min="9744" max="9744" width="11.85546875" style="514" customWidth="1"/>
    <col min="9745" max="9745" width="11.28515625" style="514" customWidth="1"/>
    <col min="9746" max="9750" width="20.85546875" style="514" customWidth="1"/>
    <col min="9751" max="9755" width="0" style="514" hidden="1" customWidth="1"/>
    <col min="9756" max="9756" width="14.85546875" style="514" customWidth="1"/>
    <col min="9757" max="9984" width="10.28515625" style="514"/>
    <col min="9985" max="9985" width="18.140625" style="514" customWidth="1"/>
    <col min="9986" max="9986" width="43.42578125" style="514" customWidth="1"/>
    <col min="9987" max="9987" width="15.28515625" style="514" customWidth="1"/>
    <col min="9988" max="9988" width="15" style="514" customWidth="1"/>
    <col min="9989" max="9989" width="13" style="514" customWidth="1"/>
    <col min="9990" max="9990" width="12.42578125" style="514" customWidth="1"/>
    <col min="9991" max="9991" width="12.85546875" style="514" customWidth="1"/>
    <col min="9992" max="9992" width="13" style="514" customWidth="1"/>
    <col min="9993" max="9993" width="13.42578125" style="514" customWidth="1"/>
    <col min="9994" max="9994" width="13.85546875" style="514" customWidth="1"/>
    <col min="9995" max="9997" width="11.7109375" style="514" customWidth="1"/>
    <col min="9998" max="9998" width="11.85546875" style="514" customWidth="1"/>
    <col min="9999" max="9999" width="12.7109375" style="514" customWidth="1"/>
    <col min="10000" max="10000" width="11.85546875" style="514" customWidth="1"/>
    <col min="10001" max="10001" width="11.28515625" style="514" customWidth="1"/>
    <col min="10002" max="10006" width="20.85546875" style="514" customWidth="1"/>
    <col min="10007" max="10011" width="0" style="514" hidden="1" customWidth="1"/>
    <col min="10012" max="10012" width="14.85546875" style="514" customWidth="1"/>
    <col min="10013" max="10240" width="10.28515625" style="514"/>
    <col min="10241" max="10241" width="18.140625" style="514" customWidth="1"/>
    <col min="10242" max="10242" width="43.42578125" style="514" customWidth="1"/>
    <col min="10243" max="10243" width="15.28515625" style="514" customWidth="1"/>
    <col min="10244" max="10244" width="15" style="514" customWidth="1"/>
    <col min="10245" max="10245" width="13" style="514" customWidth="1"/>
    <col min="10246" max="10246" width="12.42578125" style="514" customWidth="1"/>
    <col min="10247" max="10247" width="12.85546875" style="514" customWidth="1"/>
    <col min="10248" max="10248" width="13" style="514" customWidth="1"/>
    <col min="10249" max="10249" width="13.42578125" style="514" customWidth="1"/>
    <col min="10250" max="10250" width="13.85546875" style="514" customWidth="1"/>
    <col min="10251" max="10253" width="11.7109375" style="514" customWidth="1"/>
    <col min="10254" max="10254" width="11.85546875" style="514" customWidth="1"/>
    <col min="10255" max="10255" width="12.7109375" style="514" customWidth="1"/>
    <col min="10256" max="10256" width="11.85546875" style="514" customWidth="1"/>
    <col min="10257" max="10257" width="11.28515625" style="514" customWidth="1"/>
    <col min="10258" max="10262" width="20.85546875" style="514" customWidth="1"/>
    <col min="10263" max="10267" width="0" style="514" hidden="1" customWidth="1"/>
    <col min="10268" max="10268" width="14.85546875" style="514" customWidth="1"/>
    <col min="10269" max="10496" width="10.28515625" style="514"/>
    <col min="10497" max="10497" width="18.140625" style="514" customWidth="1"/>
    <col min="10498" max="10498" width="43.42578125" style="514" customWidth="1"/>
    <col min="10499" max="10499" width="15.28515625" style="514" customWidth="1"/>
    <col min="10500" max="10500" width="15" style="514" customWidth="1"/>
    <col min="10501" max="10501" width="13" style="514" customWidth="1"/>
    <col min="10502" max="10502" width="12.42578125" style="514" customWidth="1"/>
    <col min="10503" max="10503" width="12.85546875" style="514" customWidth="1"/>
    <col min="10504" max="10504" width="13" style="514" customWidth="1"/>
    <col min="10505" max="10505" width="13.42578125" style="514" customWidth="1"/>
    <col min="10506" max="10506" width="13.85546875" style="514" customWidth="1"/>
    <col min="10507" max="10509" width="11.7109375" style="514" customWidth="1"/>
    <col min="10510" max="10510" width="11.85546875" style="514" customWidth="1"/>
    <col min="10511" max="10511" width="12.7109375" style="514" customWidth="1"/>
    <col min="10512" max="10512" width="11.85546875" style="514" customWidth="1"/>
    <col min="10513" max="10513" width="11.28515625" style="514" customWidth="1"/>
    <col min="10514" max="10518" width="20.85546875" style="514" customWidth="1"/>
    <col min="10519" max="10523" width="0" style="514" hidden="1" customWidth="1"/>
    <col min="10524" max="10524" width="14.85546875" style="514" customWidth="1"/>
    <col min="10525" max="10752" width="10.28515625" style="514"/>
    <col min="10753" max="10753" width="18.140625" style="514" customWidth="1"/>
    <col min="10754" max="10754" width="43.42578125" style="514" customWidth="1"/>
    <col min="10755" max="10755" width="15.28515625" style="514" customWidth="1"/>
    <col min="10756" max="10756" width="15" style="514" customWidth="1"/>
    <col min="10757" max="10757" width="13" style="514" customWidth="1"/>
    <col min="10758" max="10758" width="12.42578125" style="514" customWidth="1"/>
    <col min="10759" max="10759" width="12.85546875" style="514" customWidth="1"/>
    <col min="10760" max="10760" width="13" style="514" customWidth="1"/>
    <col min="10761" max="10761" width="13.42578125" style="514" customWidth="1"/>
    <col min="10762" max="10762" width="13.85546875" style="514" customWidth="1"/>
    <col min="10763" max="10765" width="11.7109375" style="514" customWidth="1"/>
    <col min="10766" max="10766" width="11.85546875" style="514" customWidth="1"/>
    <col min="10767" max="10767" width="12.7109375" style="514" customWidth="1"/>
    <col min="10768" max="10768" width="11.85546875" style="514" customWidth="1"/>
    <col min="10769" max="10769" width="11.28515625" style="514" customWidth="1"/>
    <col min="10770" max="10774" width="20.85546875" style="514" customWidth="1"/>
    <col min="10775" max="10779" width="0" style="514" hidden="1" customWidth="1"/>
    <col min="10780" max="10780" width="14.85546875" style="514" customWidth="1"/>
    <col min="10781" max="11008" width="10.28515625" style="514"/>
    <col min="11009" max="11009" width="18.140625" style="514" customWidth="1"/>
    <col min="11010" max="11010" width="43.42578125" style="514" customWidth="1"/>
    <col min="11011" max="11011" width="15.28515625" style="514" customWidth="1"/>
    <col min="11012" max="11012" width="15" style="514" customWidth="1"/>
    <col min="11013" max="11013" width="13" style="514" customWidth="1"/>
    <col min="11014" max="11014" width="12.42578125" style="514" customWidth="1"/>
    <col min="11015" max="11015" width="12.85546875" style="514" customWidth="1"/>
    <col min="11016" max="11016" width="13" style="514" customWidth="1"/>
    <col min="11017" max="11017" width="13.42578125" style="514" customWidth="1"/>
    <col min="11018" max="11018" width="13.85546875" style="514" customWidth="1"/>
    <col min="11019" max="11021" width="11.7109375" style="514" customWidth="1"/>
    <col min="11022" max="11022" width="11.85546875" style="514" customWidth="1"/>
    <col min="11023" max="11023" width="12.7109375" style="514" customWidth="1"/>
    <col min="11024" max="11024" width="11.85546875" style="514" customWidth="1"/>
    <col min="11025" max="11025" width="11.28515625" style="514" customWidth="1"/>
    <col min="11026" max="11030" width="20.85546875" style="514" customWidth="1"/>
    <col min="11031" max="11035" width="0" style="514" hidden="1" customWidth="1"/>
    <col min="11036" max="11036" width="14.85546875" style="514" customWidth="1"/>
    <col min="11037" max="11264" width="10.28515625" style="514"/>
    <col min="11265" max="11265" width="18.140625" style="514" customWidth="1"/>
    <col min="11266" max="11266" width="43.42578125" style="514" customWidth="1"/>
    <col min="11267" max="11267" width="15.28515625" style="514" customWidth="1"/>
    <col min="11268" max="11268" width="15" style="514" customWidth="1"/>
    <col min="11269" max="11269" width="13" style="514" customWidth="1"/>
    <col min="11270" max="11270" width="12.42578125" style="514" customWidth="1"/>
    <col min="11271" max="11271" width="12.85546875" style="514" customWidth="1"/>
    <col min="11272" max="11272" width="13" style="514" customWidth="1"/>
    <col min="11273" max="11273" width="13.42578125" style="514" customWidth="1"/>
    <col min="11274" max="11274" width="13.85546875" style="514" customWidth="1"/>
    <col min="11275" max="11277" width="11.7109375" style="514" customWidth="1"/>
    <col min="11278" max="11278" width="11.85546875" style="514" customWidth="1"/>
    <col min="11279" max="11279" width="12.7109375" style="514" customWidth="1"/>
    <col min="11280" max="11280" width="11.85546875" style="514" customWidth="1"/>
    <col min="11281" max="11281" width="11.28515625" style="514" customWidth="1"/>
    <col min="11282" max="11286" width="20.85546875" style="514" customWidth="1"/>
    <col min="11287" max="11291" width="0" style="514" hidden="1" customWidth="1"/>
    <col min="11292" max="11292" width="14.85546875" style="514" customWidth="1"/>
    <col min="11293" max="11520" width="10.28515625" style="514"/>
    <col min="11521" max="11521" width="18.140625" style="514" customWidth="1"/>
    <col min="11522" max="11522" width="43.42578125" style="514" customWidth="1"/>
    <col min="11523" max="11523" width="15.28515625" style="514" customWidth="1"/>
    <col min="11524" max="11524" width="15" style="514" customWidth="1"/>
    <col min="11525" max="11525" width="13" style="514" customWidth="1"/>
    <col min="11526" max="11526" width="12.42578125" style="514" customWidth="1"/>
    <col min="11527" max="11527" width="12.85546875" style="514" customWidth="1"/>
    <col min="11528" max="11528" width="13" style="514" customWidth="1"/>
    <col min="11529" max="11529" width="13.42578125" style="514" customWidth="1"/>
    <col min="11530" max="11530" width="13.85546875" style="514" customWidth="1"/>
    <col min="11531" max="11533" width="11.7109375" style="514" customWidth="1"/>
    <col min="11534" max="11534" width="11.85546875" style="514" customWidth="1"/>
    <col min="11535" max="11535" width="12.7109375" style="514" customWidth="1"/>
    <col min="11536" max="11536" width="11.85546875" style="514" customWidth="1"/>
    <col min="11537" max="11537" width="11.28515625" style="514" customWidth="1"/>
    <col min="11538" max="11542" width="20.85546875" style="514" customWidth="1"/>
    <col min="11543" max="11547" width="0" style="514" hidden="1" customWidth="1"/>
    <col min="11548" max="11548" width="14.85546875" style="514" customWidth="1"/>
    <col min="11549" max="11776" width="10.28515625" style="514"/>
    <col min="11777" max="11777" width="18.140625" style="514" customWidth="1"/>
    <col min="11778" max="11778" width="43.42578125" style="514" customWidth="1"/>
    <col min="11779" max="11779" width="15.28515625" style="514" customWidth="1"/>
    <col min="11780" max="11780" width="15" style="514" customWidth="1"/>
    <col min="11781" max="11781" width="13" style="514" customWidth="1"/>
    <col min="11782" max="11782" width="12.42578125" style="514" customWidth="1"/>
    <col min="11783" max="11783" width="12.85546875" style="514" customWidth="1"/>
    <col min="11784" max="11784" width="13" style="514" customWidth="1"/>
    <col min="11785" max="11785" width="13.42578125" style="514" customWidth="1"/>
    <col min="11786" max="11786" width="13.85546875" style="514" customWidth="1"/>
    <col min="11787" max="11789" width="11.7109375" style="514" customWidth="1"/>
    <col min="11790" max="11790" width="11.85546875" style="514" customWidth="1"/>
    <col min="11791" max="11791" width="12.7109375" style="514" customWidth="1"/>
    <col min="11792" max="11792" width="11.85546875" style="514" customWidth="1"/>
    <col min="11793" max="11793" width="11.28515625" style="514" customWidth="1"/>
    <col min="11794" max="11798" width="20.85546875" style="514" customWidth="1"/>
    <col min="11799" max="11803" width="0" style="514" hidden="1" customWidth="1"/>
    <col min="11804" max="11804" width="14.85546875" style="514" customWidth="1"/>
    <col min="11805" max="12032" width="10.28515625" style="514"/>
    <col min="12033" max="12033" width="18.140625" style="514" customWidth="1"/>
    <col min="12034" max="12034" width="43.42578125" style="514" customWidth="1"/>
    <col min="12035" max="12035" width="15.28515625" style="514" customWidth="1"/>
    <col min="12036" max="12036" width="15" style="514" customWidth="1"/>
    <col min="12037" max="12037" width="13" style="514" customWidth="1"/>
    <col min="12038" max="12038" width="12.42578125" style="514" customWidth="1"/>
    <col min="12039" max="12039" width="12.85546875" style="514" customWidth="1"/>
    <col min="12040" max="12040" width="13" style="514" customWidth="1"/>
    <col min="12041" max="12041" width="13.42578125" style="514" customWidth="1"/>
    <col min="12042" max="12042" width="13.85546875" style="514" customWidth="1"/>
    <col min="12043" max="12045" width="11.7109375" style="514" customWidth="1"/>
    <col min="12046" max="12046" width="11.85546875" style="514" customWidth="1"/>
    <col min="12047" max="12047" width="12.7109375" style="514" customWidth="1"/>
    <col min="12048" max="12048" width="11.85546875" style="514" customWidth="1"/>
    <col min="12049" max="12049" width="11.28515625" style="514" customWidth="1"/>
    <col min="12050" max="12054" width="20.85546875" style="514" customWidth="1"/>
    <col min="12055" max="12059" width="0" style="514" hidden="1" customWidth="1"/>
    <col min="12060" max="12060" width="14.85546875" style="514" customWidth="1"/>
    <col min="12061" max="12288" width="10.28515625" style="514"/>
    <col min="12289" max="12289" width="18.140625" style="514" customWidth="1"/>
    <col min="12290" max="12290" width="43.42578125" style="514" customWidth="1"/>
    <col min="12291" max="12291" width="15.28515625" style="514" customWidth="1"/>
    <col min="12292" max="12292" width="15" style="514" customWidth="1"/>
    <col min="12293" max="12293" width="13" style="514" customWidth="1"/>
    <col min="12294" max="12294" width="12.42578125" style="514" customWidth="1"/>
    <col min="12295" max="12295" width="12.85546875" style="514" customWidth="1"/>
    <col min="12296" max="12296" width="13" style="514" customWidth="1"/>
    <col min="12297" max="12297" width="13.42578125" style="514" customWidth="1"/>
    <col min="12298" max="12298" width="13.85546875" style="514" customWidth="1"/>
    <col min="12299" max="12301" width="11.7109375" style="514" customWidth="1"/>
    <col min="12302" max="12302" width="11.85546875" style="514" customWidth="1"/>
    <col min="12303" max="12303" width="12.7109375" style="514" customWidth="1"/>
    <col min="12304" max="12304" width="11.85546875" style="514" customWidth="1"/>
    <col min="12305" max="12305" width="11.28515625" style="514" customWidth="1"/>
    <col min="12306" max="12310" width="20.85546875" style="514" customWidth="1"/>
    <col min="12311" max="12315" width="0" style="514" hidden="1" customWidth="1"/>
    <col min="12316" max="12316" width="14.85546875" style="514" customWidth="1"/>
    <col min="12317" max="12544" width="10.28515625" style="514"/>
    <col min="12545" max="12545" width="18.140625" style="514" customWidth="1"/>
    <col min="12546" max="12546" width="43.42578125" style="514" customWidth="1"/>
    <col min="12547" max="12547" width="15.28515625" style="514" customWidth="1"/>
    <col min="12548" max="12548" width="15" style="514" customWidth="1"/>
    <col min="12549" max="12549" width="13" style="514" customWidth="1"/>
    <col min="12550" max="12550" width="12.42578125" style="514" customWidth="1"/>
    <col min="12551" max="12551" width="12.85546875" style="514" customWidth="1"/>
    <col min="12552" max="12552" width="13" style="514" customWidth="1"/>
    <col min="12553" max="12553" width="13.42578125" style="514" customWidth="1"/>
    <col min="12554" max="12554" width="13.85546875" style="514" customWidth="1"/>
    <col min="12555" max="12557" width="11.7109375" style="514" customWidth="1"/>
    <col min="12558" max="12558" width="11.85546875" style="514" customWidth="1"/>
    <col min="12559" max="12559" width="12.7109375" style="514" customWidth="1"/>
    <col min="12560" max="12560" width="11.85546875" style="514" customWidth="1"/>
    <col min="12561" max="12561" width="11.28515625" style="514" customWidth="1"/>
    <col min="12562" max="12566" width="20.85546875" style="514" customWidth="1"/>
    <col min="12567" max="12571" width="0" style="514" hidden="1" customWidth="1"/>
    <col min="12572" max="12572" width="14.85546875" style="514" customWidth="1"/>
    <col min="12573" max="12800" width="10.28515625" style="514"/>
    <col min="12801" max="12801" width="18.140625" style="514" customWidth="1"/>
    <col min="12802" max="12802" width="43.42578125" style="514" customWidth="1"/>
    <col min="12803" max="12803" width="15.28515625" style="514" customWidth="1"/>
    <col min="12804" max="12804" width="15" style="514" customWidth="1"/>
    <col min="12805" max="12805" width="13" style="514" customWidth="1"/>
    <col min="12806" max="12806" width="12.42578125" style="514" customWidth="1"/>
    <col min="12807" max="12807" width="12.85546875" style="514" customWidth="1"/>
    <col min="12808" max="12808" width="13" style="514" customWidth="1"/>
    <col min="12809" max="12809" width="13.42578125" style="514" customWidth="1"/>
    <col min="12810" max="12810" width="13.85546875" style="514" customWidth="1"/>
    <col min="12811" max="12813" width="11.7109375" style="514" customWidth="1"/>
    <col min="12814" max="12814" width="11.85546875" style="514" customWidth="1"/>
    <col min="12815" max="12815" width="12.7109375" style="514" customWidth="1"/>
    <col min="12816" max="12816" width="11.85546875" style="514" customWidth="1"/>
    <col min="12817" max="12817" width="11.28515625" style="514" customWidth="1"/>
    <col min="12818" max="12822" width="20.85546875" style="514" customWidth="1"/>
    <col min="12823" max="12827" width="0" style="514" hidden="1" customWidth="1"/>
    <col min="12828" max="12828" width="14.85546875" style="514" customWidth="1"/>
    <col min="12829" max="13056" width="10.28515625" style="514"/>
    <col min="13057" max="13057" width="18.140625" style="514" customWidth="1"/>
    <col min="13058" max="13058" width="43.42578125" style="514" customWidth="1"/>
    <col min="13059" max="13059" width="15.28515625" style="514" customWidth="1"/>
    <col min="13060" max="13060" width="15" style="514" customWidth="1"/>
    <col min="13061" max="13061" width="13" style="514" customWidth="1"/>
    <col min="13062" max="13062" width="12.42578125" style="514" customWidth="1"/>
    <col min="13063" max="13063" width="12.85546875" style="514" customWidth="1"/>
    <col min="13064" max="13064" width="13" style="514" customWidth="1"/>
    <col min="13065" max="13065" width="13.42578125" style="514" customWidth="1"/>
    <col min="13066" max="13066" width="13.85546875" style="514" customWidth="1"/>
    <col min="13067" max="13069" width="11.7109375" style="514" customWidth="1"/>
    <col min="13070" max="13070" width="11.85546875" style="514" customWidth="1"/>
    <col min="13071" max="13071" width="12.7109375" style="514" customWidth="1"/>
    <col min="13072" max="13072" width="11.85546875" style="514" customWidth="1"/>
    <col min="13073" max="13073" width="11.28515625" style="514" customWidth="1"/>
    <col min="13074" max="13078" width="20.85546875" style="514" customWidth="1"/>
    <col min="13079" max="13083" width="0" style="514" hidden="1" customWidth="1"/>
    <col min="13084" max="13084" width="14.85546875" style="514" customWidth="1"/>
    <col min="13085" max="13312" width="10.28515625" style="514"/>
    <col min="13313" max="13313" width="18.140625" style="514" customWidth="1"/>
    <col min="13314" max="13314" width="43.42578125" style="514" customWidth="1"/>
    <col min="13315" max="13315" width="15.28515625" style="514" customWidth="1"/>
    <col min="13316" max="13316" width="15" style="514" customWidth="1"/>
    <col min="13317" max="13317" width="13" style="514" customWidth="1"/>
    <col min="13318" max="13318" width="12.42578125" style="514" customWidth="1"/>
    <col min="13319" max="13319" width="12.85546875" style="514" customWidth="1"/>
    <col min="13320" max="13320" width="13" style="514" customWidth="1"/>
    <col min="13321" max="13321" width="13.42578125" style="514" customWidth="1"/>
    <col min="13322" max="13322" width="13.85546875" style="514" customWidth="1"/>
    <col min="13323" max="13325" width="11.7109375" style="514" customWidth="1"/>
    <col min="13326" max="13326" width="11.85546875" style="514" customWidth="1"/>
    <col min="13327" max="13327" width="12.7109375" style="514" customWidth="1"/>
    <col min="13328" max="13328" width="11.85546875" style="514" customWidth="1"/>
    <col min="13329" max="13329" width="11.28515625" style="514" customWidth="1"/>
    <col min="13330" max="13334" width="20.85546875" style="514" customWidth="1"/>
    <col min="13335" max="13339" width="0" style="514" hidden="1" customWidth="1"/>
    <col min="13340" max="13340" width="14.85546875" style="514" customWidth="1"/>
    <col min="13341" max="13568" width="10.28515625" style="514"/>
    <col min="13569" max="13569" width="18.140625" style="514" customWidth="1"/>
    <col min="13570" max="13570" width="43.42578125" style="514" customWidth="1"/>
    <col min="13571" max="13571" width="15.28515625" style="514" customWidth="1"/>
    <col min="13572" max="13572" width="15" style="514" customWidth="1"/>
    <col min="13573" max="13573" width="13" style="514" customWidth="1"/>
    <col min="13574" max="13574" width="12.42578125" style="514" customWidth="1"/>
    <col min="13575" max="13575" width="12.85546875" style="514" customWidth="1"/>
    <col min="13576" max="13576" width="13" style="514" customWidth="1"/>
    <col min="13577" max="13577" width="13.42578125" style="514" customWidth="1"/>
    <col min="13578" max="13578" width="13.85546875" style="514" customWidth="1"/>
    <col min="13579" max="13581" width="11.7109375" style="514" customWidth="1"/>
    <col min="13582" max="13582" width="11.85546875" style="514" customWidth="1"/>
    <col min="13583" max="13583" width="12.7109375" style="514" customWidth="1"/>
    <col min="13584" max="13584" width="11.85546875" style="514" customWidth="1"/>
    <col min="13585" max="13585" width="11.28515625" style="514" customWidth="1"/>
    <col min="13586" max="13590" width="20.85546875" style="514" customWidth="1"/>
    <col min="13591" max="13595" width="0" style="514" hidden="1" customWidth="1"/>
    <col min="13596" max="13596" width="14.85546875" style="514" customWidth="1"/>
    <col min="13597" max="13824" width="10.28515625" style="514"/>
    <col min="13825" max="13825" width="18.140625" style="514" customWidth="1"/>
    <col min="13826" max="13826" width="43.42578125" style="514" customWidth="1"/>
    <col min="13827" max="13827" width="15.28515625" style="514" customWidth="1"/>
    <col min="13828" max="13828" width="15" style="514" customWidth="1"/>
    <col min="13829" max="13829" width="13" style="514" customWidth="1"/>
    <col min="13830" max="13830" width="12.42578125" style="514" customWidth="1"/>
    <col min="13831" max="13831" width="12.85546875" style="514" customWidth="1"/>
    <col min="13832" max="13832" width="13" style="514" customWidth="1"/>
    <col min="13833" max="13833" width="13.42578125" style="514" customWidth="1"/>
    <col min="13834" max="13834" width="13.85546875" style="514" customWidth="1"/>
    <col min="13835" max="13837" width="11.7109375" style="514" customWidth="1"/>
    <col min="13838" max="13838" width="11.85546875" style="514" customWidth="1"/>
    <col min="13839" max="13839" width="12.7109375" style="514" customWidth="1"/>
    <col min="13840" max="13840" width="11.85546875" style="514" customWidth="1"/>
    <col min="13841" max="13841" width="11.28515625" style="514" customWidth="1"/>
    <col min="13842" max="13846" width="20.85546875" style="514" customWidth="1"/>
    <col min="13847" max="13851" width="0" style="514" hidden="1" customWidth="1"/>
    <col min="13852" max="13852" width="14.85546875" style="514" customWidth="1"/>
    <col min="13853" max="14080" width="10.28515625" style="514"/>
    <col min="14081" max="14081" width="18.140625" style="514" customWidth="1"/>
    <col min="14082" max="14082" width="43.42578125" style="514" customWidth="1"/>
    <col min="14083" max="14083" width="15.28515625" style="514" customWidth="1"/>
    <col min="14084" max="14084" width="15" style="514" customWidth="1"/>
    <col min="14085" max="14085" width="13" style="514" customWidth="1"/>
    <col min="14086" max="14086" width="12.42578125" style="514" customWidth="1"/>
    <col min="14087" max="14087" width="12.85546875" style="514" customWidth="1"/>
    <col min="14088" max="14088" width="13" style="514" customWidth="1"/>
    <col min="14089" max="14089" width="13.42578125" style="514" customWidth="1"/>
    <col min="14090" max="14090" width="13.85546875" style="514" customWidth="1"/>
    <col min="14091" max="14093" width="11.7109375" style="514" customWidth="1"/>
    <col min="14094" max="14094" width="11.85546875" style="514" customWidth="1"/>
    <col min="14095" max="14095" width="12.7109375" style="514" customWidth="1"/>
    <col min="14096" max="14096" width="11.85546875" style="514" customWidth="1"/>
    <col min="14097" max="14097" width="11.28515625" style="514" customWidth="1"/>
    <col min="14098" max="14102" width="20.85546875" style="514" customWidth="1"/>
    <col min="14103" max="14107" width="0" style="514" hidden="1" customWidth="1"/>
    <col min="14108" max="14108" width="14.85546875" style="514" customWidth="1"/>
    <col min="14109" max="14336" width="10.28515625" style="514"/>
    <col min="14337" max="14337" width="18.140625" style="514" customWidth="1"/>
    <col min="14338" max="14338" width="43.42578125" style="514" customWidth="1"/>
    <col min="14339" max="14339" width="15.28515625" style="514" customWidth="1"/>
    <col min="14340" max="14340" width="15" style="514" customWidth="1"/>
    <col min="14341" max="14341" width="13" style="514" customWidth="1"/>
    <col min="14342" max="14342" width="12.42578125" style="514" customWidth="1"/>
    <col min="14343" max="14343" width="12.85546875" style="514" customWidth="1"/>
    <col min="14344" max="14344" width="13" style="514" customWidth="1"/>
    <col min="14345" max="14345" width="13.42578125" style="514" customWidth="1"/>
    <col min="14346" max="14346" width="13.85546875" style="514" customWidth="1"/>
    <col min="14347" max="14349" width="11.7109375" style="514" customWidth="1"/>
    <col min="14350" max="14350" width="11.85546875" style="514" customWidth="1"/>
    <col min="14351" max="14351" width="12.7109375" style="514" customWidth="1"/>
    <col min="14352" max="14352" width="11.85546875" style="514" customWidth="1"/>
    <col min="14353" max="14353" width="11.28515625" style="514" customWidth="1"/>
    <col min="14354" max="14358" width="20.85546875" style="514" customWidth="1"/>
    <col min="14359" max="14363" width="0" style="514" hidden="1" customWidth="1"/>
    <col min="14364" max="14364" width="14.85546875" style="514" customWidth="1"/>
    <col min="14365" max="14592" width="10.28515625" style="514"/>
    <col min="14593" max="14593" width="18.140625" style="514" customWidth="1"/>
    <col min="14594" max="14594" width="43.42578125" style="514" customWidth="1"/>
    <col min="14595" max="14595" width="15.28515625" style="514" customWidth="1"/>
    <col min="14596" max="14596" width="15" style="514" customWidth="1"/>
    <col min="14597" max="14597" width="13" style="514" customWidth="1"/>
    <col min="14598" max="14598" width="12.42578125" style="514" customWidth="1"/>
    <col min="14599" max="14599" width="12.85546875" style="514" customWidth="1"/>
    <col min="14600" max="14600" width="13" style="514" customWidth="1"/>
    <col min="14601" max="14601" width="13.42578125" style="514" customWidth="1"/>
    <col min="14602" max="14602" width="13.85546875" style="514" customWidth="1"/>
    <col min="14603" max="14605" width="11.7109375" style="514" customWidth="1"/>
    <col min="14606" max="14606" width="11.85546875" style="514" customWidth="1"/>
    <col min="14607" max="14607" width="12.7109375" style="514" customWidth="1"/>
    <col min="14608" max="14608" width="11.85546875" style="514" customWidth="1"/>
    <col min="14609" max="14609" width="11.28515625" style="514" customWidth="1"/>
    <col min="14610" max="14614" width="20.85546875" style="514" customWidth="1"/>
    <col min="14615" max="14619" width="0" style="514" hidden="1" customWidth="1"/>
    <col min="14620" max="14620" width="14.85546875" style="514" customWidth="1"/>
    <col min="14621" max="14848" width="10.28515625" style="514"/>
    <col min="14849" max="14849" width="18.140625" style="514" customWidth="1"/>
    <col min="14850" max="14850" width="43.42578125" style="514" customWidth="1"/>
    <col min="14851" max="14851" width="15.28515625" style="514" customWidth="1"/>
    <col min="14852" max="14852" width="15" style="514" customWidth="1"/>
    <col min="14853" max="14853" width="13" style="514" customWidth="1"/>
    <col min="14854" max="14854" width="12.42578125" style="514" customWidth="1"/>
    <col min="14855" max="14855" width="12.85546875" style="514" customWidth="1"/>
    <col min="14856" max="14856" width="13" style="514" customWidth="1"/>
    <col min="14857" max="14857" width="13.42578125" style="514" customWidth="1"/>
    <col min="14858" max="14858" width="13.85546875" style="514" customWidth="1"/>
    <col min="14859" max="14861" width="11.7109375" style="514" customWidth="1"/>
    <col min="14862" max="14862" width="11.85546875" style="514" customWidth="1"/>
    <col min="14863" max="14863" width="12.7109375" style="514" customWidth="1"/>
    <col min="14864" max="14864" width="11.85546875" style="514" customWidth="1"/>
    <col min="14865" max="14865" width="11.28515625" style="514" customWidth="1"/>
    <col min="14866" max="14870" width="20.85546875" style="514" customWidth="1"/>
    <col min="14871" max="14875" width="0" style="514" hidden="1" customWidth="1"/>
    <col min="14876" max="14876" width="14.85546875" style="514" customWidth="1"/>
    <col min="14877" max="15104" width="10.28515625" style="514"/>
    <col min="15105" max="15105" width="18.140625" style="514" customWidth="1"/>
    <col min="15106" max="15106" width="43.42578125" style="514" customWidth="1"/>
    <col min="15107" max="15107" width="15.28515625" style="514" customWidth="1"/>
    <col min="15108" max="15108" width="15" style="514" customWidth="1"/>
    <col min="15109" max="15109" width="13" style="514" customWidth="1"/>
    <col min="15110" max="15110" width="12.42578125" style="514" customWidth="1"/>
    <col min="15111" max="15111" width="12.85546875" style="514" customWidth="1"/>
    <col min="15112" max="15112" width="13" style="514" customWidth="1"/>
    <col min="15113" max="15113" width="13.42578125" style="514" customWidth="1"/>
    <col min="15114" max="15114" width="13.85546875" style="514" customWidth="1"/>
    <col min="15115" max="15117" width="11.7109375" style="514" customWidth="1"/>
    <col min="15118" max="15118" width="11.85546875" style="514" customWidth="1"/>
    <col min="15119" max="15119" width="12.7109375" style="514" customWidth="1"/>
    <col min="15120" max="15120" width="11.85546875" style="514" customWidth="1"/>
    <col min="15121" max="15121" width="11.28515625" style="514" customWidth="1"/>
    <col min="15122" max="15126" width="20.85546875" style="514" customWidth="1"/>
    <col min="15127" max="15131" width="0" style="514" hidden="1" customWidth="1"/>
    <col min="15132" max="15132" width="14.85546875" style="514" customWidth="1"/>
    <col min="15133" max="15360" width="10.28515625" style="514"/>
    <col min="15361" max="15361" width="18.140625" style="514" customWidth="1"/>
    <col min="15362" max="15362" width="43.42578125" style="514" customWidth="1"/>
    <col min="15363" max="15363" width="15.28515625" style="514" customWidth="1"/>
    <col min="15364" max="15364" width="15" style="514" customWidth="1"/>
    <col min="15365" max="15365" width="13" style="514" customWidth="1"/>
    <col min="15366" max="15366" width="12.42578125" style="514" customWidth="1"/>
    <col min="15367" max="15367" width="12.85546875" style="514" customWidth="1"/>
    <col min="15368" max="15368" width="13" style="514" customWidth="1"/>
    <col min="15369" max="15369" width="13.42578125" style="514" customWidth="1"/>
    <col min="15370" max="15370" width="13.85546875" style="514" customWidth="1"/>
    <col min="15371" max="15373" width="11.7109375" style="514" customWidth="1"/>
    <col min="15374" max="15374" width="11.85546875" style="514" customWidth="1"/>
    <col min="15375" max="15375" width="12.7109375" style="514" customWidth="1"/>
    <col min="15376" max="15376" width="11.85546875" style="514" customWidth="1"/>
    <col min="15377" max="15377" width="11.28515625" style="514" customWidth="1"/>
    <col min="15378" max="15382" width="20.85546875" style="514" customWidth="1"/>
    <col min="15383" max="15387" width="0" style="514" hidden="1" customWidth="1"/>
    <col min="15388" max="15388" width="14.85546875" style="514" customWidth="1"/>
    <col min="15389" max="15616" width="10.28515625" style="514"/>
    <col min="15617" max="15617" width="18.140625" style="514" customWidth="1"/>
    <col min="15618" max="15618" width="43.42578125" style="514" customWidth="1"/>
    <col min="15619" max="15619" width="15.28515625" style="514" customWidth="1"/>
    <col min="15620" max="15620" width="15" style="514" customWidth="1"/>
    <col min="15621" max="15621" width="13" style="514" customWidth="1"/>
    <col min="15622" max="15622" width="12.42578125" style="514" customWidth="1"/>
    <col min="15623" max="15623" width="12.85546875" style="514" customWidth="1"/>
    <col min="15624" max="15624" width="13" style="514" customWidth="1"/>
    <col min="15625" max="15625" width="13.42578125" style="514" customWidth="1"/>
    <col min="15626" max="15626" width="13.85546875" style="514" customWidth="1"/>
    <col min="15627" max="15629" width="11.7109375" style="514" customWidth="1"/>
    <col min="15630" max="15630" width="11.85546875" style="514" customWidth="1"/>
    <col min="15631" max="15631" width="12.7109375" style="514" customWidth="1"/>
    <col min="15632" max="15632" width="11.85546875" style="514" customWidth="1"/>
    <col min="15633" max="15633" width="11.28515625" style="514" customWidth="1"/>
    <col min="15634" max="15638" width="20.85546875" style="514" customWidth="1"/>
    <col min="15639" max="15643" width="0" style="514" hidden="1" customWidth="1"/>
    <col min="15644" max="15644" width="14.85546875" style="514" customWidth="1"/>
    <col min="15645" max="15872" width="10.28515625" style="514"/>
    <col min="15873" max="15873" width="18.140625" style="514" customWidth="1"/>
    <col min="15874" max="15874" width="43.42578125" style="514" customWidth="1"/>
    <col min="15875" max="15875" width="15.28515625" style="514" customWidth="1"/>
    <col min="15876" max="15876" width="15" style="514" customWidth="1"/>
    <col min="15877" max="15877" width="13" style="514" customWidth="1"/>
    <col min="15878" max="15878" width="12.42578125" style="514" customWidth="1"/>
    <col min="15879" max="15879" width="12.85546875" style="514" customWidth="1"/>
    <col min="15880" max="15880" width="13" style="514" customWidth="1"/>
    <col min="15881" max="15881" width="13.42578125" style="514" customWidth="1"/>
    <col min="15882" max="15882" width="13.85546875" style="514" customWidth="1"/>
    <col min="15883" max="15885" width="11.7109375" style="514" customWidth="1"/>
    <col min="15886" max="15886" width="11.85546875" style="514" customWidth="1"/>
    <col min="15887" max="15887" width="12.7109375" style="514" customWidth="1"/>
    <col min="15888" max="15888" width="11.85546875" style="514" customWidth="1"/>
    <col min="15889" max="15889" width="11.28515625" style="514" customWidth="1"/>
    <col min="15890" max="15894" width="20.85546875" style="514" customWidth="1"/>
    <col min="15895" max="15899" width="0" style="514" hidden="1" customWidth="1"/>
    <col min="15900" max="15900" width="14.85546875" style="514" customWidth="1"/>
    <col min="15901" max="16128" width="10.28515625" style="514"/>
    <col min="16129" max="16129" width="18.140625" style="514" customWidth="1"/>
    <col min="16130" max="16130" width="43.42578125" style="514" customWidth="1"/>
    <col min="16131" max="16131" width="15.28515625" style="514" customWidth="1"/>
    <col min="16132" max="16132" width="15" style="514" customWidth="1"/>
    <col min="16133" max="16133" width="13" style="514" customWidth="1"/>
    <col min="16134" max="16134" width="12.42578125" style="514" customWidth="1"/>
    <col min="16135" max="16135" width="12.85546875" style="514" customWidth="1"/>
    <col min="16136" max="16136" width="13" style="514" customWidth="1"/>
    <col min="16137" max="16137" width="13.42578125" style="514" customWidth="1"/>
    <col min="16138" max="16138" width="13.85546875" style="514" customWidth="1"/>
    <col min="16139" max="16141" width="11.7109375" style="514" customWidth="1"/>
    <col min="16142" max="16142" width="11.85546875" style="514" customWidth="1"/>
    <col min="16143" max="16143" width="12.7109375" style="514" customWidth="1"/>
    <col min="16144" max="16144" width="11.85546875" style="514" customWidth="1"/>
    <col min="16145" max="16145" width="11.28515625" style="514" customWidth="1"/>
    <col min="16146" max="16150" width="20.85546875" style="514" customWidth="1"/>
    <col min="16151" max="16155" width="0" style="514" hidden="1" customWidth="1"/>
    <col min="16156" max="16156" width="14.85546875" style="514" customWidth="1"/>
    <col min="16157" max="16384" width="10.28515625" style="514"/>
  </cols>
  <sheetData>
    <row r="1" spans="1:26" s="513" customFormat="1" x14ac:dyDescent="0.15">
      <c r="A1" s="512" t="s">
        <v>0</v>
      </c>
      <c r="Z1" s="647"/>
    </row>
    <row r="2" spans="1:26" s="513" customFormat="1" x14ac:dyDescent="0.15">
      <c r="A2" s="512" t="str">
        <f>CONCATENATE("COMUNA: ",[4]NOMBRE!B2," - ","( ",[4]NOMBRE!C2,[4]NOMBRE!D2,[4]NOMBRE!E2,[4]NOMBRE!F2,[4]NOMBRE!G2," )")</f>
        <v>COMUNA: LINARES  - ( 07401 )</v>
      </c>
      <c r="Z2" s="647"/>
    </row>
    <row r="3" spans="1:26" x14ac:dyDescent="0.15">
      <c r="A3" s="512" t="str">
        <f>CONCATENATE("ESTABLECIMIENTO: ",[4]NOMBRE!B3," - ","( ",[4]NOMBRE!C3,[4]NOMBRE!D3,[4]NOMBRE!E3,[4]NOMBRE!F3,[4]NOMBRE!G3," )")</f>
        <v>ESTABLECIMIENTO: HOSPITAL LINARES  - ( 16108 )</v>
      </c>
    </row>
    <row r="4" spans="1:26" x14ac:dyDescent="0.15">
      <c r="A4" s="512" t="str">
        <f>CONCATENATE("MES: ",[4]NOMBRE!B6," - ","( ",[4]NOMBRE!C6,[4]NOMBRE!D6," )")</f>
        <v>MES: ABRIL - ( 04 )</v>
      </c>
    </row>
    <row r="5" spans="1:26" s="513" customFormat="1" x14ac:dyDescent="0.15">
      <c r="A5" s="512" t="str">
        <f>CONCATENATE("AÑO: ",[4]NOMBRE!B7)</f>
        <v>AÑO: 2013</v>
      </c>
      <c r="B5" s="515"/>
      <c r="C5" s="515"/>
      <c r="D5" s="515"/>
      <c r="E5" s="515"/>
      <c r="F5" s="515"/>
      <c r="G5" s="515"/>
      <c r="H5" s="515"/>
      <c r="Z5" s="647"/>
    </row>
    <row r="6" spans="1:26" s="513" customFormat="1" ht="20.25" customHeight="1" x14ac:dyDescent="0.1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Z6" s="647"/>
    </row>
    <row r="7" spans="1:26" ht="10.5" customHeight="1" x14ac:dyDescent="0.1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</row>
    <row r="8" spans="1:26" s="513" customFormat="1" x14ac:dyDescent="0.15">
      <c r="A8" s="515"/>
      <c r="C8" s="515"/>
      <c r="D8" s="515"/>
      <c r="E8" s="515"/>
      <c r="F8" s="515"/>
      <c r="G8" s="515"/>
      <c r="Z8" s="647"/>
    </row>
    <row r="9" spans="1:26" ht="12.75" x14ac:dyDescent="0.2">
      <c r="A9" s="516" t="s">
        <v>7</v>
      </c>
    </row>
    <row r="10" spans="1:26" ht="21" customHeight="1" x14ac:dyDescent="0.1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</row>
    <row r="11" spans="1:26" ht="30" customHeight="1" x14ac:dyDescent="0.15">
      <c r="A11" s="1063"/>
      <c r="B11" s="1064"/>
      <c r="C11" s="733" t="s">
        <v>14</v>
      </c>
      <c r="D11" s="733" t="s">
        <v>15</v>
      </c>
      <c r="E11" s="517" t="s">
        <v>16</v>
      </c>
      <c r="F11" s="518" t="s">
        <v>17</v>
      </c>
      <c r="G11" s="519" t="s">
        <v>18</v>
      </c>
      <c r="H11" s="1082"/>
      <c r="I11" s="1082"/>
      <c r="J11" s="1082"/>
      <c r="K11" s="520"/>
    </row>
    <row r="12" spans="1:26" ht="15" customHeight="1" x14ac:dyDescent="0.15">
      <c r="A12" s="521" t="s">
        <v>19</v>
      </c>
      <c r="B12" s="522"/>
      <c r="C12" s="743">
        <f>+C13+C14+C15+C16+C17+C18+C22+C23+C24</f>
        <v>58145</v>
      </c>
      <c r="D12" s="744">
        <f t="shared" ref="D12:J12" si="0">+D13+D14+D15+D16+D17+D18+D22+D23+D24</f>
        <v>57347</v>
      </c>
      <c r="E12" s="745">
        <f t="shared" si="0"/>
        <v>18000</v>
      </c>
      <c r="F12" s="746">
        <f t="shared" si="0"/>
        <v>25692</v>
      </c>
      <c r="G12" s="747">
        <f t="shared" si="0"/>
        <v>14453</v>
      </c>
      <c r="H12" s="748">
        <f t="shared" si="0"/>
        <v>0</v>
      </c>
      <c r="I12" s="748">
        <f>+I13+I14+I15+I16+I17+I18+I22+I23+I24</f>
        <v>0</v>
      </c>
      <c r="J12" s="748">
        <f t="shared" si="0"/>
        <v>0</v>
      </c>
      <c r="K12" s="705" t="str">
        <f t="shared" ref="K12:K34" si="1">IF((D12)&gt;C12,"ERROR EN PREVISION",IF((E12+F12+G12)&lt;&gt;C12,"ERROR EN PROCEDENCIA",""))</f>
        <v/>
      </c>
      <c r="L12" s="524"/>
      <c r="M12" s="524"/>
      <c r="X12" s="645">
        <f>IF(D12&gt;C12,1,0)</f>
        <v>0</v>
      </c>
      <c r="Y12" s="525">
        <f>IF((E12+F12+G12)&lt;&gt;C12,1,0)</f>
        <v>0</v>
      </c>
    </row>
    <row r="13" spans="1:26" ht="15" customHeight="1" x14ac:dyDescent="0.15">
      <c r="A13" s="737" t="s">
        <v>21</v>
      </c>
      <c r="B13" s="526" t="s">
        <v>22</v>
      </c>
      <c r="C13" s="749">
        <f>+[4]BS17A!C83</f>
        <v>22259</v>
      </c>
      <c r="D13" s="750">
        <f>+[4]BS17A!D83</f>
        <v>21936</v>
      </c>
      <c r="E13" s="751">
        <f>+[4]BS17A!N83</f>
        <v>7576</v>
      </c>
      <c r="F13" s="752">
        <f>+[4]BS17A!O83</f>
        <v>6894</v>
      </c>
      <c r="G13" s="753">
        <f>+[4]BS17A!P83</f>
        <v>7789</v>
      </c>
      <c r="H13" s="754">
        <f>+[4]BS17A!Q83+[4]BS17A!R83</f>
        <v>0</v>
      </c>
      <c r="I13" s="754">
        <f>+[4]BS17D!C83</f>
        <v>0</v>
      </c>
      <c r="J13" s="754">
        <f>+[4]BS17A!T83</f>
        <v>0</v>
      </c>
      <c r="K13" s="705" t="str">
        <f t="shared" si="1"/>
        <v/>
      </c>
      <c r="L13" s="527"/>
      <c r="M13" s="527"/>
      <c r="X13" s="645">
        <f t="shared" ref="X13:X34" si="2">IF(D13&gt;C13,1,0)</f>
        <v>0</v>
      </c>
      <c r="Y13" s="525">
        <f t="shared" ref="Y13:Y34" si="3">IF((E13+F13+G13)&lt;&gt;C13,1,0)</f>
        <v>0</v>
      </c>
    </row>
    <row r="14" spans="1:26" ht="15" customHeight="1" x14ac:dyDescent="0.15">
      <c r="A14" s="528" t="s">
        <v>23</v>
      </c>
      <c r="B14" s="529" t="s">
        <v>24</v>
      </c>
      <c r="C14" s="755">
        <f>+[4]BS17A!C174</f>
        <v>24889</v>
      </c>
      <c r="D14" s="756">
        <f>+[4]BS17A!D174</f>
        <v>24493</v>
      </c>
      <c r="E14" s="757">
        <f>+[4]BS17A!N174</f>
        <v>7989</v>
      </c>
      <c r="F14" s="758">
        <f>+[4]BS17A!O174</f>
        <v>11260</v>
      </c>
      <c r="G14" s="759">
        <f>+[4]BS17A!P174</f>
        <v>5640</v>
      </c>
      <c r="H14" s="760">
        <f>+[4]BS17A!Q174+[4]BS17A!R174</f>
        <v>0</v>
      </c>
      <c r="I14" s="760">
        <f>+[4]BS17D!C174</f>
        <v>0</v>
      </c>
      <c r="J14" s="760">
        <f>+[4]BS17A!T174</f>
        <v>0</v>
      </c>
      <c r="K14" s="705" t="str">
        <f t="shared" si="1"/>
        <v/>
      </c>
      <c r="L14" s="527"/>
      <c r="M14" s="527"/>
      <c r="X14" s="645">
        <f t="shared" si="2"/>
        <v>0</v>
      </c>
      <c r="Y14" s="525">
        <f t="shared" si="3"/>
        <v>0</v>
      </c>
    </row>
    <row r="15" spans="1:26" ht="15" customHeight="1" x14ac:dyDescent="0.15">
      <c r="A15" s="528" t="s">
        <v>25</v>
      </c>
      <c r="B15" s="529" t="s">
        <v>26</v>
      </c>
      <c r="C15" s="755">
        <f>+[4]BS17A!C243</f>
        <v>1464</v>
      </c>
      <c r="D15" s="756">
        <f>+[4]BS17A!D243</f>
        <v>1438</v>
      </c>
      <c r="E15" s="757">
        <f>+[4]BS17A!N243</f>
        <v>128</v>
      </c>
      <c r="F15" s="758">
        <f>+[4]BS17A!O243</f>
        <v>1334</v>
      </c>
      <c r="G15" s="759">
        <f>+[4]BS17A!P243</f>
        <v>2</v>
      </c>
      <c r="H15" s="760">
        <f>+[4]BS17A!Q243+[4]BS17A!R243</f>
        <v>0</v>
      </c>
      <c r="I15" s="760">
        <f>+[4]BS17D!C243</f>
        <v>0</v>
      </c>
      <c r="J15" s="760">
        <f>+[4]BS17A!T243</f>
        <v>0</v>
      </c>
      <c r="K15" s="705" t="str">
        <f t="shared" si="1"/>
        <v/>
      </c>
      <c r="L15" s="527"/>
      <c r="M15" s="527"/>
      <c r="X15" s="645">
        <f t="shared" si="2"/>
        <v>0</v>
      </c>
      <c r="Y15" s="525">
        <f t="shared" si="3"/>
        <v>0</v>
      </c>
    </row>
    <row r="16" spans="1:26" ht="15" customHeight="1" x14ac:dyDescent="0.15">
      <c r="A16" s="528" t="s">
        <v>27</v>
      </c>
      <c r="B16" s="529" t="s">
        <v>28</v>
      </c>
      <c r="C16" s="755">
        <f>+[4]BS17A!C289</f>
        <v>0</v>
      </c>
      <c r="D16" s="756">
        <f>+[4]BS17A!D289</f>
        <v>0</v>
      </c>
      <c r="E16" s="757">
        <f>+[4]BS17A!N289</f>
        <v>0</v>
      </c>
      <c r="F16" s="758">
        <f>+[4]BS17A!O289</f>
        <v>0</v>
      </c>
      <c r="G16" s="759">
        <f>+[4]BS17A!P289</f>
        <v>0</v>
      </c>
      <c r="H16" s="760">
        <f>+[4]BS17A!Q289+[4]BS17A!R289</f>
        <v>0</v>
      </c>
      <c r="I16" s="760">
        <f>+[4]BS17D!C289</f>
        <v>0</v>
      </c>
      <c r="J16" s="760">
        <f>+[4]BS17A!T289</f>
        <v>0</v>
      </c>
      <c r="K16" s="705" t="str">
        <f t="shared" si="1"/>
        <v/>
      </c>
      <c r="L16" s="527"/>
      <c r="M16" s="527"/>
      <c r="X16" s="645">
        <f t="shared" si="2"/>
        <v>0</v>
      </c>
      <c r="Y16" s="525">
        <f t="shared" si="3"/>
        <v>0</v>
      </c>
    </row>
    <row r="17" spans="1:26" ht="15" customHeight="1" x14ac:dyDescent="0.15">
      <c r="A17" s="530" t="s">
        <v>29</v>
      </c>
      <c r="B17" s="531" t="s">
        <v>30</v>
      </c>
      <c r="C17" s="761">
        <f>+[4]BS17A!C295</f>
        <v>1119</v>
      </c>
      <c r="D17" s="762">
        <f>+[4]BS17A!D295</f>
        <v>1089</v>
      </c>
      <c r="E17" s="763">
        <f>+[4]BS17A!N295</f>
        <v>657</v>
      </c>
      <c r="F17" s="764">
        <f>+[4]BS17A!O295</f>
        <v>402</v>
      </c>
      <c r="G17" s="765">
        <f>+[4]BS17A!P295</f>
        <v>60</v>
      </c>
      <c r="H17" s="766">
        <f>+[4]BS17A!Q295+[4]BS17A!R295</f>
        <v>0</v>
      </c>
      <c r="I17" s="766">
        <f>+[4]BS17D!C295</f>
        <v>0</v>
      </c>
      <c r="J17" s="766">
        <f>+[4]BS17A!T295</f>
        <v>0</v>
      </c>
      <c r="K17" s="705" t="str">
        <f t="shared" si="1"/>
        <v/>
      </c>
      <c r="L17" s="527"/>
      <c r="M17" s="527"/>
      <c r="X17" s="645">
        <f t="shared" si="2"/>
        <v>0</v>
      </c>
      <c r="Y17" s="525">
        <f t="shared" si="3"/>
        <v>0</v>
      </c>
    </row>
    <row r="18" spans="1:26" ht="15" customHeight="1" x14ac:dyDescent="0.15">
      <c r="A18" s="1125" t="s">
        <v>31</v>
      </c>
      <c r="B18" s="526" t="s">
        <v>32</v>
      </c>
      <c r="C18" s="749">
        <f>SUM(C19:C21)</f>
        <v>5395</v>
      </c>
      <c r="D18" s="750">
        <f t="shared" ref="D18:J18" si="4">SUM(D19:D21)</f>
        <v>5383</v>
      </c>
      <c r="E18" s="751">
        <f t="shared" si="4"/>
        <v>1282</v>
      </c>
      <c r="F18" s="752">
        <f t="shared" si="4"/>
        <v>3985</v>
      </c>
      <c r="G18" s="753">
        <f t="shared" si="4"/>
        <v>128</v>
      </c>
      <c r="H18" s="754">
        <f t="shared" si="4"/>
        <v>0</v>
      </c>
      <c r="I18" s="754">
        <f>SUM(I19:I21)</f>
        <v>0</v>
      </c>
      <c r="J18" s="754">
        <f t="shared" si="4"/>
        <v>0</v>
      </c>
      <c r="K18" s="705" t="str">
        <f t="shared" si="1"/>
        <v/>
      </c>
      <c r="L18" s="527"/>
      <c r="M18" s="527"/>
      <c r="X18" s="645">
        <f t="shared" si="2"/>
        <v>0</v>
      </c>
      <c r="Y18" s="525">
        <f t="shared" si="3"/>
        <v>0</v>
      </c>
    </row>
    <row r="19" spans="1:26" ht="15" customHeight="1" x14ac:dyDescent="0.15">
      <c r="A19" s="1125"/>
      <c r="B19" s="532" t="s">
        <v>33</v>
      </c>
      <c r="C19" s="767">
        <f>+[4]BS17A!C362</f>
        <v>4671</v>
      </c>
      <c r="D19" s="768">
        <f>+[4]BS17A!D362</f>
        <v>4659</v>
      </c>
      <c r="E19" s="769">
        <f>+[4]BS17A!N362</f>
        <v>1046</v>
      </c>
      <c r="F19" s="770">
        <f>+[4]BS17A!O362</f>
        <v>3524</v>
      </c>
      <c r="G19" s="771">
        <f>+[4]BS17A!P362</f>
        <v>101</v>
      </c>
      <c r="H19" s="772">
        <f>+[4]BS17A!Q362+[4]BS17A!R362</f>
        <v>0</v>
      </c>
      <c r="I19" s="772">
        <f>+[4]BS17D!C362</f>
        <v>0</v>
      </c>
      <c r="J19" s="772">
        <f>+[4]BS17A!T362</f>
        <v>0</v>
      </c>
      <c r="K19" s="705" t="str">
        <f t="shared" si="1"/>
        <v/>
      </c>
      <c r="L19" s="527"/>
      <c r="M19" s="527"/>
      <c r="X19" s="645">
        <f t="shared" si="2"/>
        <v>0</v>
      </c>
      <c r="Y19" s="525">
        <f t="shared" si="3"/>
        <v>0</v>
      </c>
    </row>
    <row r="20" spans="1:26" ht="15" customHeight="1" x14ac:dyDescent="0.15">
      <c r="A20" s="1125"/>
      <c r="B20" s="533" t="s">
        <v>34</v>
      </c>
      <c r="C20" s="755">
        <f>+[4]BS17A!C405</f>
        <v>68</v>
      </c>
      <c r="D20" s="756">
        <f>+[4]BS17A!D405</f>
        <v>68</v>
      </c>
      <c r="E20" s="757">
        <f>+[4]BS17A!N405</f>
        <v>2</v>
      </c>
      <c r="F20" s="758">
        <f>+[4]BS17A!O405</f>
        <v>66</v>
      </c>
      <c r="G20" s="759">
        <f>+[4]BS17A!P405</f>
        <v>0</v>
      </c>
      <c r="H20" s="760">
        <f>+[4]BS17A!Q405+[4]BS17A!R405</f>
        <v>0</v>
      </c>
      <c r="I20" s="760">
        <f>+[4]BS17D!C405</f>
        <v>0</v>
      </c>
      <c r="J20" s="760">
        <f>+[4]BS17A!T405</f>
        <v>0</v>
      </c>
      <c r="K20" s="705" t="str">
        <f t="shared" si="1"/>
        <v/>
      </c>
      <c r="L20" s="527"/>
      <c r="M20" s="527"/>
      <c r="X20" s="645">
        <f t="shared" si="2"/>
        <v>0</v>
      </c>
      <c r="Y20" s="525">
        <f t="shared" si="3"/>
        <v>0</v>
      </c>
    </row>
    <row r="21" spans="1:26" ht="15" customHeight="1" x14ac:dyDescent="0.15">
      <c r="A21" s="1126"/>
      <c r="B21" s="534" t="s">
        <v>35</v>
      </c>
      <c r="C21" s="761">
        <f>+[4]BS17A!C428</f>
        <v>656</v>
      </c>
      <c r="D21" s="762">
        <f>+[4]BS17A!D428</f>
        <v>656</v>
      </c>
      <c r="E21" s="763">
        <f>+[4]BS17A!N428</f>
        <v>234</v>
      </c>
      <c r="F21" s="764">
        <f>+[4]BS17A!O428</f>
        <v>395</v>
      </c>
      <c r="G21" s="765">
        <f>+[4]BS17A!P428</f>
        <v>27</v>
      </c>
      <c r="H21" s="766">
        <f>+[4]BS17A!Q428+[4]BS17A!R428</f>
        <v>0</v>
      </c>
      <c r="I21" s="766">
        <f>+[4]BS17D!C428</f>
        <v>0</v>
      </c>
      <c r="J21" s="766">
        <f>+[4]BS17A!T428</f>
        <v>0</v>
      </c>
      <c r="K21" s="705" t="str">
        <f t="shared" si="1"/>
        <v/>
      </c>
      <c r="L21" s="527"/>
      <c r="M21" s="527"/>
      <c r="X21" s="645">
        <f t="shared" si="2"/>
        <v>0</v>
      </c>
      <c r="Y21" s="525">
        <f t="shared" si="3"/>
        <v>0</v>
      </c>
    </row>
    <row r="22" spans="1:26" ht="21" x14ac:dyDescent="0.15">
      <c r="A22" s="736" t="s">
        <v>36</v>
      </c>
      <c r="B22" s="685" t="s">
        <v>37</v>
      </c>
      <c r="C22" s="749">
        <f>+[4]BS17A!C446</f>
        <v>0</v>
      </c>
      <c r="D22" s="750">
        <f>+[4]BS17A!D446</f>
        <v>0</v>
      </c>
      <c r="E22" s="751">
        <f>+[4]BS17A!N446</f>
        <v>0</v>
      </c>
      <c r="F22" s="752">
        <f>+[4]BS17A!O446</f>
        <v>0</v>
      </c>
      <c r="G22" s="753">
        <f>+[4]BS17A!P446</f>
        <v>0</v>
      </c>
      <c r="H22" s="754">
        <f>+[4]BS17A!Q446+[4]BS17A!R446</f>
        <v>0</v>
      </c>
      <c r="I22" s="754">
        <f>+[4]BS17D!C446</f>
        <v>0</v>
      </c>
      <c r="J22" s="754">
        <f>+[4]BS17A!T446</f>
        <v>0</v>
      </c>
      <c r="K22" s="705" t="str">
        <f t="shared" si="1"/>
        <v/>
      </c>
      <c r="L22" s="527"/>
      <c r="M22" s="527"/>
      <c r="X22" s="645">
        <f t="shared" si="2"/>
        <v>0</v>
      </c>
      <c r="Y22" s="525">
        <f t="shared" si="3"/>
        <v>0</v>
      </c>
    </row>
    <row r="23" spans="1:26" s="535" customFormat="1" ht="21" x14ac:dyDescent="0.15">
      <c r="A23" s="736" t="s">
        <v>38</v>
      </c>
      <c r="B23" s="686" t="s">
        <v>39</v>
      </c>
      <c r="C23" s="773">
        <f>+[4]BS17A!C456</f>
        <v>55</v>
      </c>
      <c r="D23" s="774">
        <f>+[4]BS17A!D456</f>
        <v>55</v>
      </c>
      <c r="E23" s="775">
        <f>+[4]BS17A!N456</f>
        <v>16</v>
      </c>
      <c r="F23" s="776">
        <f>+[4]BS17A!O456</f>
        <v>35</v>
      </c>
      <c r="G23" s="777">
        <f>+[4]BS17A!P456</f>
        <v>4</v>
      </c>
      <c r="H23" s="748">
        <f>+[4]BS17A!Q456+[4]BS17A!R456</f>
        <v>0</v>
      </c>
      <c r="I23" s="748">
        <f>+[4]BS17D!C456</f>
        <v>0</v>
      </c>
      <c r="J23" s="748">
        <f>+[4]BS17A!T456</f>
        <v>0</v>
      </c>
      <c r="K23" s="705" t="str">
        <f t="shared" si="1"/>
        <v/>
      </c>
      <c r="L23" s="527"/>
      <c r="M23" s="527"/>
      <c r="X23" s="645">
        <f t="shared" si="2"/>
        <v>0</v>
      </c>
      <c r="Y23" s="525">
        <f t="shared" si="3"/>
        <v>0</v>
      </c>
      <c r="Z23" s="649"/>
    </row>
    <row r="24" spans="1:26" ht="15" customHeight="1" x14ac:dyDescent="0.15">
      <c r="A24" s="736" t="s">
        <v>40</v>
      </c>
      <c r="B24" s="536" t="s">
        <v>41</v>
      </c>
      <c r="C24" s="778">
        <f>+[4]BS17A!C500</f>
        <v>2964</v>
      </c>
      <c r="D24" s="779">
        <f>+[4]BS17A!D500</f>
        <v>2953</v>
      </c>
      <c r="E24" s="780">
        <f>+[4]BS17A!N500</f>
        <v>352</v>
      </c>
      <c r="F24" s="781">
        <f>+[4]BS17A!O500</f>
        <v>1782</v>
      </c>
      <c r="G24" s="782">
        <f>+[4]BS17A!P500</f>
        <v>830</v>
      </c>
      <c r="H24" s="783">
        <f>+[4]BS17A!Q500+[4]BS17A!R500</f>
        <v>0</v>
      </c>
      <c r="I24" s="783">
        <f>+[4]BS17D!C500</f>
        <v>0</v>
      </c>
      <c r="J24" s="783">
        <f>+[4]BS17A!T500</f>
        <v>0</v>
      </c>
      <c r="K24" s="705" t="str">
        <f t="shared" si="1"/>
        <v/>
      </c>
      <c r="L24" s="527"/>
      <c r="M24" s="527"/>
      <c r="X24" s="645">
        <f t="shared" si="2"/>
        <v>0</v>
      </c>
      <c r="Y24" s="525">
        <f t="shared" si="3"/>
        <v>0</v>
      </c>
    </row>
    <row r="25" spans="1:26" ht="15" customHeight="1" x14ac:dyDescent="0.15">
      <c r="A25" s="537" t="s">
        <v>42</v>
      </c>
      <c r="B25" s="538"/>
      <c r="C25" s="749">
        <f>+C26+C27+C28+C29+C33</f>
        <v>4510</v>
      </c>
      <c r="D25" s="750">
        <f t="shared" ref="D25:J25" si="5">+D26+D27+D28+D29+D33</f>
        <v>4474</v>
      </c>
      <c r="E25" s="751">
        <f t="shared" si="5"/>
        <v>875</v>
      </c>
      <c r="F25" s="752">
        <f t="shared" si="5"/>
        <v>1237</v>
      </c>
      <c r="G25" s="753">
        <f t="shared" si="5"/>
        <v>2398</v>
      </c>
      <c r="H25" s="754">
        <f t="shared" si="5"/>
        <v>0</v>
      </c>
      <c r="I25" s="754">
        <f>+I26+I27+I28+I29+I33</f>
        <v>0</v>
      </c>
      <c r="J25" s="754">
        <f t="shared" si="5"/>
        <v>0</v>
      </c>
      <c r="K25" s="705" t="str">
        <f t="shared" si="1"/>
        <v/>
      </c>
      <c r="L25" s="527"/>
      <c r="M25" s="527"/>
      <c r="X25" s="645">
        <f t="shared" si="2"/>
        <v>0</v>
      </c>
      <c r="Y25" s="525">
        <f t="shared" si="3"/>
        <v>0</v>
      </c>
    </row>
    <row r="26" spans="1:26" ht="15" customHeight="1" x14ac:dyDescent="0.15">
      <c r="A26" s="539" t="s">
        <v>43</v>
      </c>
      <c r="B26" s="540" t="s">
        <v>44</v>
      </c>
      <c r="C26" s="767">
        <f>+[4]BS17A!C535</f>
        <v>2962</v>
      </c>
      <c r="D26" s="768">
        <f>+[4]BS17A!D535</f>
        <v>2948</v>
      </c>
      <c r="E26" s="769">
        <f>+[4]BS17A!N535</f>
        <v>376</v>
      </c>
      <c r="F26" s="770">
        <f>+[4]BS17A!O535</f>
        <v>621</v>
      </c>
      <c r="G26" s="771">
        <f>+[4]BS17A!P535</f>
        <v>1965</v>
      </c>
      <c r="H26" s="772">
        <f>+[4]BS17A!Q535+[4]BS17A!R535</f>
        <v>0</v>
      </c>
      <c r="I26" s="772">
        <f>+[4]BS17D!C535</f>
        <v>0</v>
      </c>
      <c r="J26" s="772">
        <f>+[4]BS17A!T535</f>
        <v>0</v>
      </c>
      <c r="K26" s="705" t="str">
        <f t="shared" si="1"/>
        <v/>
      </c>
      <c r="L26" s="527"/>
      <c r="M26" s="527"/>
      <c r="X26" s="645">
        <f t="shared" si="2"/>
        <v>0</v>
      </c>
      <c r="Y26" s="525">
        <f t="shared" si="3"/>
        <v>0</v>
      </c>
    </row>
    <row r="27" spans="1:26" ht="15" customHeight="1" x14ac:dyDescent="0.15">
      <c r="A27" s="528" t="s">
        <v>45</v>
      </c>
      <c r="B27" s="541" t="s">
        <v>46</v>
      </c>
      <c r="C27" s="755">
        <f>+[4]BS17A!C590</f>
        <v>4</v>
      </c>
      <c r="D27" s="784">
        <f>+[4]BS17A!D590</f>
        <v>4</v>
      </c>
      <c r="E27" s="785">
        <f>+[4]BS17A!N590</f>
        <v>0</v>
      </c>
      <c r="F27" s="786">
        <f>+[4]BS17A!O590</f>
        <v>4</v>
      </c>
      <c r="G27" s="787">
        <f>+[4]BS17A!P590</f>
        <v>0</v>
      </c>
      <c r="H27" s="760">
        <f>+[4]BS17A!Q590+[4]BS17A!R590</f>
        <v>0</v>
      </c>
      <c r="I27" s="760">
        <f>+[4]BS17D!C590</f>
        <v>0</v>
      </c>
      <c r="J27" s="760">
        <f>+[4]BS17A!T590</f>
        <v>0</v>
      </c>
      <c r="K27" s="705" t="str">
        <f t="shared" si="1"/>
        <v/>
      </c>
      <c r="L27" s="527"/>
      <c r="M27" s="527"/>
      <c r="X27" s="645">
        <f t="shared" si="2"/>
        <v>0</v>
      </c>
      <c r="Y27" s="525">
        <f t="shared" si="3"/>
        <v>0</v>
      </c>
    </row>
    <row r="28" spans="1:26" ht="15" customHeight="1" x14ac:dyDescent="0.15">
      <c r="A28" s="528" t="s">
        <v>47</v>
      </c>
      <c r="B28" s="541" t="s">
        <v>48</v>
      </c>
      <c r="C28" s="755">
        <f>+[4]BS17A!C615</f>
        <v>617</v>
      </c>
      <c r="D28" s="784">
        <f>+[4]BS17A!D615</f>
        <v>609</v>
      </c>
      <c r="E28" s="785">
        <f>+[4]BS17A!N615</f>
        <v>119</v>
      </c>
      <c r="F28" s="786">
        <f>+[4]BS17A!O615</f>
        <v>155</v>
      </c>
      <c r="G28" s="787">
        <f>+[4]BS17A!P615</f>
        <v>343</v>
      </c>
      <c r="H28" s="760">
        <f>+[4]BS17A!Q615+[4]BS17A!R615</f>
        <v>0</v>
      </c>
      <c r="I28" s="760">
        <f>+[4]BS17D!C615</f>
        <v>0</v>
      </c>
      <c r="J28" s="760">
        <f>+[4]BS17A!T615</f>
        <v>0</v>
      </c>
      <c r="K28" s="705" t="str">
        <f t="shared" si="1"/>
        <v/>
      </c>
      <c r="L28" s="527"/>
      <c r="M28" s="527"/>
      <c r="X28" s="645">
        <f t="shared" si="2"/>
        <v>0</v>
      </c>
      <c r="Y28" s="525">
        <f t="shared" si="3"/>
        <v>0</v>
      </c>
    </row>
    <row r="29" spans="1:26" ht="15" customHeight="1" x14ac:dyDescent="0.15">
      <c r="A29" s="1123" t="s">
        <v>25</v>
      </c>
      <c r="B29" s="534" t="s">
        <v>49</v>
      </c>
      <c r="C29" s="761">
        <f>+[4]BS17A!C633</f>
        <v>927</v>
      </c>
      <c r="D29" s="762">
        <f>+[4]BS17A!D633</f>
        <v>913</v>
      </c>
      <c r="E29" s="763">
        <f>+[4]BS17A!N633</f>
        <v>380</v>
      </c>
      <c r="F29" s="764">
        <f>+[4]BS17A!O633</f>
        <v>457</v>
      </c>
      <c r="G29" s="765">
        <f>+[4]BS17A!P633</f>
        <v>90</v>
      </c>
      <c r="H29" s="766">
        <f>+[4]BS17A!Q633+[4]BS17A!R633</f>
        <v>0</v>
      </c>
      <c r="I29" s="766">
        <f>+[4]BS17D!C633</f>
        <v>0</v>
      </c>
      <c r="J29" s="766">
        <f>+[4]BS17A!T633</f>
        <v>0</v>
      </c>
      <c r="K29" s="705" t="str">
        <f t="shared" si="1"/>
        <v/>
      </c>
      <c r="L29" s="527"/>
      <c r="M29" s="527"/>
      <c r="X29" s="645">
        <f t="shared" si="2"/>
        <v>0</v>
      </c>
      <c r="Y29" s="525">
        <f t="shared" si="3"/>
        <v>0</v>
      </c>
    </row>
    <row r="30" spans="1:26" ht="15" customHeight="1" x14ac:dyDescent="0.15">
      <c r="A30" s="1082"/>
      <c r="B30" s="542" t="s">
        <v>50</v>
      </c>
      <c r="C30" s="788">
        <f>SUM([4]BS17A!C636:C653)</f>
        <v>524</v>
      </c>
      <c r="D30" s="789">
        <f>SUM([4]BS17A!D636:D653)</f>
        <v>510</v>
      </c>
      <c r="E30" s="790">
        <f>SUM([4]BS17A!N636:N653)</f>
        <v>287</v>
      </c>
      <c r="F30" s="791">
        <f>SUM([4]BS17A!O636:O653)</f>
        <v>220</v>
      </c>
      <c r="G30" s="792">
        <f>SUM([4]BS17A!P636:P653)</f>
        <v>17</v>
      </c>
      <c r="H30" s="793">
        <f>SUM([4]BS17A!Q636:Q653)+SUM([4]BS17A!R636:R653)</f>
        <v>0</v>
      </c>
      <c r="I30" s="793">
        <f>SUM([4]BS17D!C635:C653)</f>
        <v>0</v>
      </c>
      <c r="J30" s="793">
        <f>SUM([4]BS17A!T636:T653)</f>
        <v>0</v>
      </c>
      <c r="K30" s="705" t="str">
        <f t="shared" si="1"/>
        <v/>
      </c>
      <c r="L30" s="527"/>
      <c r="M30" s="527"/>
      <c r="X30" s="645">
        <f t="shared" si="2"/>
        <v>0</v>
      </c>
      <c r="Y30" s="525">
        <f t="shared" si="3"/>
        <v>0</v>
      </c>
    </row>
    <row r="31" spans="1:26" ht="15" customHeight="1" x14ac:dyDescent="0.15">
      <c r="A31" s="1082"/>
      <c r="B31" s="543" t="s">
        <v>51</v>
      </c>
      <c r="C31" s="794">
        <f>+[4]BS17A!C634</f>
        <v>188</v>
      </c>
      <c r="D31" s="795">
        <f>+[4]BS17A!D634</f>
        <v>188</v>
      </c>
      <c r="E31" s="796">
        <f>+[4]BS17A!N634</f>
        <v>0</v>
      </c>
      <c r="F31" s="797">
        <f>+[4]BS17A!O634</f>
        <v>188</v>
      </c>
      <c r="G31" s="798">
        <f>+[4]BS17A!P634</f>
        <v>0</v>
      </c>
      <c r="H31" s="799">
        <f>+[4]BS17A!Q634+[4]BS17A!R634</f>
        <v>0</v>
      </c>
      <c r="I31" s="799">
        <f>+[4]BS17D!C634</f>
        <v>0</v>
      </c>
      <c r="J31" s="799">
        <f>+[4]BS17A!T634</f>
        <v>0</v>
      </c>
      <c r="K31" s="705" t="str">
        <f t="shared" si="1"/>
        <v/>
      </c>
      <c r="L31" s="527"/>
      <c r="M31" s="527"/>
      <c r="X31" s="645">
        <f t="shared" si="2"/>
        <v>0</v>
      </c>
      <c r="Y31" s="525">
        <f t="shared" si="3"/>
        <v>0</v>
      </c>
    </row>
    <row r="32" spans="1:26" ht="15" customHeight="1" x14ac:dyDescent="0.15">
      <c r="A32" s="1124"/>
      <c r="B32" s="543" t="s">
        <v>52</v>
      </c>
      <c r="C32" s="794">
        <f>+[4]BS17A!C635</f>
        <v>215</v>
      </c>
      <c r="D32" s="795">
        <f>+[4]BS17A!D635</f>
        <v>215</v>
      </c>
      <c r="E32" s="796">
        <f>+[4]BS17A!N635</f>
        <v>93</v>
      </c>
      <c r="F32" s="797">
        <f>+[4]BS17A!O635</f>
        <v>49</v>
      </c>
      <c r="G32" s="798">
        <f>+[4]BS17A!P635</f>
        <v>73</v>
      </c>
      <c r="H32" s="799">
        <f>+[4]BS17A!Q635+[4]BS17A!R635</f>
        <v>0</v>
      </c>
      <c r="I32" s="799">
        <f>+[4]BS17D!C635</f>
        <v>0</v>
      </c>
      <c r="J32" s="799">
        <f>+[4]BS17A!T635</f>
        <v>0</v>
      </c>
      <c r="K32" s="705" t="str">
        <f>IF((D32)&gt;C32,"ERROR EN PREVISION",IF((E32+F32+G32)&lt;&gt;C32,"ERROR EN PROCEDENCIA",""))</f>
        <v/>
      </c>
      <c r="L32" s="527"/>
      <c r="M32" s="527"/>
      <c r="X32" s="645">
        <f>IF(D32&gt;C32,1,0)</f>
        <v>0</v>
      </c>
      <c r="Y32" s="525">
        <f>IF((E32+F32+G32)&lt;&gt;C32,1,0)</f>
        <v>0</v>
      </c>
    </row>
    <row r="33" spans="1:25" ht="15" customHeight="1" x14ac:dyDescent="0.15">
      <c r="A33" s="528" t="s">
        <v>27</v>
      </c>
      <c r="B33" s="541" t="s">
        <v>53</v>
      </c>
      <c r="C33" s="755">
        <f>+[4]BS17A!C654</f>
        <v>0</v>
      </c>
      <c r="D33" s="784">
        <f>+[4]BS17A!D654</f>
        <v>0</v>
      </c>
      <c r="E33" s="785">
        <f>+[4]BS17A!N654</f>
        <v>0</v>
      </c>
      <c r="F33" s="786">
        <f>+[4]BS17A!O654</f>
        <v>0</v>
      </c>
      <c r="G33" s="787">
        <f>+[4]BS17A!P654</f>
        <v>0</v>
      </c>
      <c r="H33" s="760">
        <f>+[4]BS17A!Q654+[4]BS17A!R654</f>
        <v>0</v>
      </c>
      <c r="I33" s="760">
        <f>+[4]BS17D!C654</f>
        <v>0</v>
      </c>
      <c r="J33" s="760">
        <f>+[4]BS17A!T654</f>
        <v>0</v>
      </c>
      <c r="K33" s="705" t="str">
        <f>IF((D33)&gt;C33,"ERROR EN PREVISION",IF((E33+F33+G33)&lt;&gt;C33,"ERROR EN PROCEDENCIA",""))</f>
        <v/>
      </c>
      <c r="L33" s="527"/>
      <c r="M33" s="527"/>
      <c r="X33" s="645">
        <f>IF(D33&gt;C33,1,0)</f>
        <v>0</v>
      </c>
      <c r="Y33" s="525">
        <f>IF((E33+F33+G33)&lt;&gt;C33,1,0)</f>
        <v>0</v>
      </c>
    </row>
    <row r="34" spans="1:25" ht="15" customHeight="1" x14ac:dyDescent="0.15">
      <c r="A34" s="1067" t="s">
        <v>54</v>
      </c>
      <c r="B34" s="1083"/>
      <c r="C34" s="773">
        <f>+[4]BS17A!C783</f>
        <v>0</v>
      </c>
      <c r="D34" s="774">
        <f>+[4]BS17A!D783</f>
        <v>0</v>
      </c>
      <c r="E34" s="775">
        <f>+[4]BS17A!N783</f>
        <v>0</v>
      </c>
      <c r="F34" s="776">
        <f>+[4]BS17A!O783</f>
        <v>0</v>
      </c>
      <c r="G34" s="777">
        <f>+[4]BS17A!P783</f>
        <v>0</v>
      </c>
      <c r="H34" s="748">
        <f>+[4]BS17A!Q783+[4]BS17A!R783</f>
        <v>0</v>
      </c>
      <c r="I34" s="748">
        <f>+[4]BS17D!C785</f>
        <v>0</v>
      </c>
      <c r="J34" s="748">
        <f>+[4]BS17A!T783</f>
        <v>0</v>
      </c>
      <c r="K34" s="705" t="str">
        <f t="shared" si="1"/>
        <v/>
      </c>
      <c r="L34" s="527"/>
      <c r="M34" s="527"/>
      <c r="X34" s="645">
        <f t="shared" si="2"/>
        <v>0</v>
      </c>
      <c r="Y34" s="525">
        <f t="shared" si="3"/>
        <v>0</v>
      </c>
    </row>
    <row r="35" spans="1:25" ht="33.75" customHeight="1" x14ac:dyDescent="0.2">
      <c r="A35" s="516" t="s">
        <v>55</v>
      </c>
      <c r="K35" s="520"/>
      <c r="L35" s="520"/>
      <c r="M35" s="520"/>
    </row>
    <row r="36" spans="1:25" ht="24.75" customHeight="1" x14ac:dyDescent="0.1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707"/>
    </row>
    <row r="37" spans="1:25" ht="28.5" customHeight="1" x14ac:dyDescent="0.15">
      <c r="A37" s="1042"/>
      <c r="B37" s="1043"/>
      <c r="C37" s="732" t="s">
        <v>14</v>
      </c>
      <c r="D37" s="736" t="s">
        <v>15</v>
      </c>
      <c r="E37" s="735" t="s">
        <v>16</v>
      </c>
      <c r="F37" s="544" t="s">
        <v>17</v>
      </c>
      <c r="G37" s="732" t="s">
        <v>18</v>
      </c>
      <c r="H37" s="1081"/>
      <c r="I37" s="1082"/>
      <c r="J37" s="1081"/>
      <c r="K37" s="707"/>
      <c r="N37" s="527"/>
      <c r="O37" s="527"/>
    </row>
    <row r="38" spans="1:25" ht="14.25" customHeight="1" x14ac:dyDescent="0.15">
      <c r="A38" s="545" t="s">
        <v>58</v>
      </c>
      <c r="B38" s="546"/>
      <c r="C38" s="547"/>
      <c r="D38" s="548"/>
      <c r="E38" s="549"/>
      <c r="F38" s="550"/>
      <c r="G38" s="548"/>
      <c r="H38" s="551"/>
      <c r="I38" s="706"/>
      <c r="J38" s="551"/>
      <c r="K38" s="710"/>
      <c r="N38" s="527"/>
      <c r="X38" s="645">
        <f>IF(D38&gt;C38,1,0)</f>
        <v>0</v>
      </c>
      <c r="Y38" s="525">
        <f t="shared" ref="Y38:Y48" si="6">IF((E38+F38+G38)&lt;&gt;C38,1,0)</f>
        <v>0</v>
      </c>
    </row>
    <row r="39" spans="1:25" ht="15" customHeight="1" x14ac:dyDescent="0.15">
      <c r="A39" s="552" t="s">
        <v>59</v>
      </c>
      <c r="B39" s="553"/>
      <c r="C39" s="800">
        <f>SUM(C40:C41)</f>
        <v>0</v>
      </c>
      <c r="D39" s="801">
        <f t="shared" ref="D39:J39" si="7">SUM(D40:D41)</f>
        <v>0</v>
      </c>
      <c r="E39" s="802">
        <f t="shared" si="7"/>
        <v>0</v>
      </c>
      <c r="F39" s="803">
        <f t="shared" si="7"/>
        <v>0</v>
      </c>
      <c r="G39" s="801">
        <f t="shared" si="7"/>
        <v>0</v>
      </c>
      <c r="H39" s="804">
        <f t="shared" si="7"/>
        <v>0</v>
      </c>
      <c r="I39" s="804">
        <f>SUM(I40:I41)</f>
        <v>0</v>
      </c>
      <c r="J39" s="804">
        <f t="shared" si="7"/>
        <v>0</v>
      </c>
      <c r="K39" s="705" t="str">
        <f>IF((D39)&gt;C39,"ERROR EN PREVISION",IF((E39+F39+G39)&lt;&gt;C39,"ERROR EN PROCEDENCIA",""))</f>
        <v/>
      </c>
      <c r="N39" s="527"/>
      <c r="X39" s="645">
        <f t="shared" ref="X39:X49" si="8">IF(D39&gt;C39,1,0)</f>
        <v>0</v>
      </c>
      <c r="Y39" s="525">
        <f>IF((E39+F39+G39)&lt;&gt;C39,1,0)</f>
        <v>0</v>
      </c>
    </row>
    <row r="40" spans="1:25" ht="15" customHeight="1" x14ac:dyDescent="0.15">
      <c r="A40" s="1112" t="s">
        <v>60</v>
      </c>
      <c r="B40" s="1116"/>
      <c r="C40" s="767">
        <f>+[4]BS17A!C674+[4]BS17A!C678+[4]BS17A!C681+[4]BS17A!C687+[4]BS17A!C695</f>
        <v>0</v>
      </c>
      <c r="D40" s="767">
        <f>+[4]BS17A!D674+[4]BS17A!D678+[4]BS17A!D681+[4]BS17A!D687+[4]BS17A!D695</f>
        <v>0</v>
      </c>
      <c r="E40" s="768">
        <f>+[4]BS17A!N674+[4]BS17A!N678+[4]BS17A!N681+[4]BS17A!N687+[4]BS17A!N695</f>
        <v>0</v>
      </c>
      <c r="F40" s="770">
        <f>+[4]BS17A!O674+[4]BS17A!O678+[4]BS17A!O681+[4]BS17A!O687+[4]BS17A!O695</f>
        <v>0</v>
      </c>
      <c r="G40" s="805">
        <f>+[4]BS17A!P674+[4]BS17A!P678+[4]BS17A!P681+[4]BS17A!P687+[4]BS17A!P695</f>
        <v>0</v>
      </c>
      <c r="H40" s="806">
        <f>+[4]BS17A!Q674+[4]BS17A!R674+[4]BS17A!Q678+[4]BS17A!R678+[4]BS17A!Q681+[4]BS17A!R681+[4]BS17A!Q687+[4]BS17A!R687+[4]BS17A!Q695+[4]BS17A!R695</f>
        <v>0</v>
      </c>
      <c r="I40" s="806">
        <f>+[4]BS17D!C674+[4]BS17D!C678+[4]BS17D!C681+[4]BS17D!C687+[4]BS17D!C695</f>
        <v>0</v>
      </c>
      <c r="J40" s="806">
        <f>+[4]BS17A!T674+[4]BS17A!T678+[4]BS17A!T681+[4]BS17A!T687+[4]BS17A!T695</f>
        <v>0</v>
      </c>
      <c r="K40" s="705" t="str">
        <f>IF((D40)&gt;C40,"ERROR EN PREVISION",IF((E40+F40+G40)&lt;&gt;C40,"ERROR EN PROCEDENCIA",""))</f>
        <v/>
      </c>
      <c r="N40" s="527"/>
      <c r="X40" s="645">
        <f t="shared" si="8"/>
        <v>0</v>
      </c>
      <c r="Y40" s="525">
        <f t="shared" si="6"/>
        <v>0</v>
      </c>
    </row>
    <row r="41" spans="1:25" ht="15" customHeight="1" x14ac:dyDescent="0.15">
      <c r="A41" s="1114" t="s">
        <v>61</v>
      </c>
      <c r="B41" s="1115"/>
      <c r="C41" s="761">
        <f>+[4]BS17A!C701+[4]BS17A!C704+[4]BS17A!C707+[4]BS17A!C710+[4]BS17A!C717</f>
        <v>0</v>
      </c>
      <c r="D41" s="807">
        <f>+[4]BS17A!D701+[4]BS17A!D704+[4]BS17A!D707+[4]BS17A!D710+[4]BS17A!D717</f>
        <v>0</v>
      </c>
      <c r="E41" s="762">
        <f>+[4]BS17A!N701+[4]BS17A!N704+[4]BS17A!N707+[4]BS17A!N710+[4]BS17A!N717</f>
        <v>0</v>
      </c>
      <c r="F41" s="764">
        <f>+[4]BS17A!O701+[4]BS17A!O704+[4]BS17A!O707+[4]BS17A!O710+[4]BS17A!O717</f>
        <v>0</v>
      </c>
      <c r="G41" s="807">
        <f>+[4]BS17A!P701+[4]BS17A!P704+[4]BS17A!P707+[4]BS17A!P710+[4]BS17A!P717</f>
        <v>0</v>
      </c>
      <c r="H41" s="808">
        <f>+[4]BS17A!Q701+[4]BS17A!R701+[4]BS17A!Q704+[4]BS17A!R704+[4]BS17A!Q707+[4]BS17A!R707+[4]BS17A!Q710+[4]BS17A!R710+[4]BS17A!Q717+[4]BS17A!R717</f>
        <v>0</v>
      </c>
      <c r="I41" s="808">
        <f>+[4]BS17D!C701+[4]BS17D!C704+[4]BS17D!C707+[4]BS17D!C710+[4]BS17D!C717+[4]BS17D!C719</f>
        <v>0</v>
      </c>
      <c r="J41" s="808">
        <f>+[4]BS17A!T701+[4]BS17A!T704+[4]BS17A!T707+[4]BS17A!T710+[4]BS17A!T717</f>
        <v>0</v>
      </c>
      <c r="K41" s="705" t="str">
        <f>IF((D41)&gt;C41,"ERROR EN PREVISION",IF((E41+F41+G41)&lt;&gt;C41,"ERROR EN PROCEDENCIA",""))</f>
        <v/>
      </c>
      <c r="N41" s="527"/>
      <c r="X41" s="645">
        <f t="shared" si="8"/>
        <v>0</v>
      </c>
      <c r="Y41" s="525">
        <f t="shared" si="6"/>
        <v>0</v>
      </c>
    </row>
    <row r="42" spans="1:25" ht="15" customHeight="1" x14ac:dyDescent="0.15">
      <c r="A42" s="554" t="s">
        <v>62</v>
      </c>
      <c r="B42" s="555"/>
      <c r="C42" s="809"/>
      <c r="D42" s="810"/>
      <c r="E42" s="811"/>
      <c r="F42" s="812"/>
      <c r="G42" s="810"/>
      <c r="H42" s="813"/>
      <c r="I42" s="813"/>
      <c r="J42" s="813"/>
      <c r="K42" s="710"/>
      <c r="N42" s="527"/>
      <c r="X42" s="645">
        <f t="shared" si="8"/>
        <v>0</v>
      </c>
      <c r="Y42" s="525">
        <f t="shared" si="6"/>
        <v>0</v>
      </c>
    </row>
    <row r="43" spans="1:25" ht="15" customHeight="1" x14ac:dyDescent="0.15">
      <c r="A43" s="1117" t="s">
        <v>63</v>
      </c>
      <c r="B43" s="1118"/>
      <c r="C43" s="743">
        <f>+[4]BS17A!C720</f>
        <v>0</v>
      </c>
      <c r="D43" s="814">
        <f>+[4]BS17A!D720</f>
        <v>0</v>
      </c>
      <c r="E43" s="744">
        <f>+[4]BS17A!N720</f>
        <v>0</v>
      </c>
      <c r="F43" s="746">
        <f>+[4]BS17A!O720</f>
        <v>0</v>
      </c>
      <c r="G43" s="814">
        <f>+[4]BS17A!P720</f>
        <v>0</v>
      </c>
      <c r="H43" s="815">
        <f>+[4]BS17A!Q720+[4]BS17A!R720</f>
        <v>0</v>
      </c>
      <c r="I43" s="815">
        <f>+[4]BS17D!C722</f>
        <v>0</v>
      </c>
      <c r="J43" s="815">
        <f>+[4]BS17A!T720</f>
        <v>0</v>
      </c>
      <c r="K43" s="705" t="str">
        <f>IF((D43)&gt;C43,"ERROR EN PREVISION",IF((E43+F43+G43)&lt;&gt;C43,"ERROR EN PROCEDENCIA",""))</f>
        <v/>
      </c>
      <c r="N43" s="527"/>
      <c r="X43" s="645">
        <f t="shared" si="8"/>
        <v>0</v>
      </c>
      <c r="Y43" s="525">
        <f t="shared" si="6"/>
        <v>0</v>
      </c>
    </row>
    <row r="44" spans="1:25" ht="15" customHeight="1" x14ac:dyDescent="0.15">
      <c r="A44" s="720" t="s">
        <v>64</v>
      </c>
      <c r="B44" s="721"/>
      <c r="C44" s="816">
        <f>SUM(C45:C48)</f>
        <v>0</v>
      </c>
      <c r="D44" s="817">
        <f t="shared" ref="D44:J44" si="9">SUM(D45:D48)</f>
        <v>0</v>
      </c>
      <c r="E44" s="818">
        <f t="shared" si="9"/>
        <v>0</v>
      </c>
      <c r="F44" s="819">
        <f t="shared" si="9"/>
        <v>0</v>
      </c>
      <c r="G44" s="817">
        <f t="shared" si="9"/>
        <v>0</v>
      </c>
      <c r="H44" s="820">
        <f t="shared" si="9"/>
        <v>0</v>
      </c>
      <c r="I44" s="820">
        <f t="shared" si="9"/>
        <v>0</v>
      </c>
      <c r="J44" s="820">
        <f t="shared" si="9"/>
        <v>0</v>
      </c>
      <c r="K44" s="710"/>
      <c r="N44" s="527"/>
      <c r="X44" s="645">
        <f t="shared" si="8"/>
        <v>0</v>
      </c>
      <c r="Y44" s="525">
        <f t="shared" si="6"/>
        <v>0</v>
      </c>
    </row>
    <row r="45" spans="1:25" ht="15" customHeight="1" x14ac:dyDescent="0.15">
      <c r="A45" s="1112" t="s">
        <v>65</v>
      </c>
      <c r="B45" s="1116"/>
      <c r="C45" s="767">
        <f>+[4]BS17A!C727</f>
        <v>0</v>
      </c>
      <c r="D45" s="805">
        <f>+[4]BS17A!D727</f>
        <v>0</v>
      </c>
      <c r="E45" s="768">
        <f>+[4]BS17A!N727</f>
        <v>0</v>
      </c>
      <c r="F45" s="770">
        <f>+[4]BS17A!O727</f>
        <v>0</v>
      </c>
      <c r="G45" s="805">
        <f>+[4]BS17A!P727</f>
        <v>0</v>
      </c>
      <c r="H45" s="806">
        <f>+[4]BS17A!Q727+[4]BS17A!R727</f>
        <v>0</v>
      </c>
      <c r="I45" s="806">
        <f>+[4]BS17D!C729</f>
        <v>0</v>
      </c>
      <c r="J45" s="806">
        <f>+[4]BS17A!T727</f>
        <v>0</v>
      </c>
      <c r="K45" s="705" t="str">
        <f>IF((D45)&gt;C45,"ERROR EN PREVISION",IF((E45+F45+G45)&lt;&gt;C45,"ERROR EN PROCEDENCIA",""))</f>
        <v/>
      </c>
      <c r="N45" s="527"/>
      <c r="X45" s="645">
        <f t="shared" si="8"/>
        <v>0</v>
      </c>
      <c r="Y45" s="525">
        <f t="shared" si="6"/>
        <v>0</v>
      </c>
    </row>
    <row r="46" spans="1:25" ht="15" customHeight="1" x14ac:dyDescent="0.15">
      <c r="A46" s="1127" t="s">
        <v>66</v>
      </c>
      <c r="B46" s="1128"/>
      <c r="C46" s="755">
        <f>+[4]BS17A!C730</f>
        <v>0</v>
      </c>
      <c r="D46" s="821">
        <f>+[4]BS17A!D730</f>
        <v>0</v>
      </c>
      <c r="E46" s="756">
        <f>+[4]BS17A!N730</f>
        <v>0</v>
      </c>
      <c r="F46" s="758">
        <f>+[4]BS17A!O730</f>
        <v>0</v>
      </c>
      <c r="G46" s="821">
        <f>+[4]BS17A!P730</f>
        <v>0</v>
      </c>
      <c r="H46" s="822">
        <f>+[4]BS17A!Q730+[4]BS17A!R730</f>
        <v>0</v>
      </c>
      <c r="I46" s="822">
        <f>+[4]BS17D!C732</f>
        <v>0</v>
      </c>
      <c r="J46" s="822">
        <f>+[4]BS17A!T730</f>
        <v>0</v>
      </c>
      <c r="K46" s="705" t="str">
        <f>IF((D46)&gt;C46,"ERROR EN PREVISION",IF((E46+F46+G46)&lt;&gt;C46,"ERROR EN PROCEDENCIA",""))</f>
        <v/>
      </c>
      <c r="N46" s="527"/>
      <c r="X46" s="645">
        <f t="shared" si="8"/>
        <v>0</v>
      </c>
      <c r="Y46" s="525">
        <f t="shared" si="6"/>
        <v>0</v>
      </c>
    </row>
    <row r="47" spans="1:25" ht="15" customHeight="1" x14ac:dyDescent="0.15">
      <c r="A47" s="1127" t="s">
        <v>67</v>
      </c>
      <c r="B47" s="1128"/>
      <c r="C47" s="755">
        <f>+[4]BS17A!C747</f>
        <v>0</v>
      </c>
      <c r="D47" s="821">
        <f>+[4]BS17A!D747</f>
        <v>0</v>
      </c>
      <c r="E47" s="756">
        <f>+[4]BS17A!N747</f>
        <v>0</v>
      </c>
      <c r="F47" s="758">
        <f>+[4]BS17A!O747</f>
        <v>0</v>
      </c>
      <c r="G47" s="821">
        <f>+[4]BS17A!P747</f>
        <v>0</v>
      </c>
      <c r="H47" s="822">
        <f>+[4]BS17A!Q747+[4]BS17A!R747</f>
        <v>0</v>
      </c>
      <c r="I47" s="822">
        <f>+[4]BS17D!C749</f>
        <v>0</v>
      </c>
      <c r="J47" s="822">
        <f>+[4]BS17A!T747</f>
        <v>0</v>
      </c>
      <c r="K47" s="705" t="str">
        <f>IF((D47)&gt;C47,"ERROR EN PREVISION",IF((E47+F47+G47)&lt;&gt;C47,"ERROR EN PROCEDENCIA",""))</f>
        <v/>
      </c>
      <c r="N47" s="527"/>
      <c r="X47" s="645">
        <f t="shared" si="8"/>
        <v>0</v>
      </c>
      <c r="Y47" s="525">
        <f t="shared" si="6"/>
        <v>0</v>
      </c>
    </row>
    <row r="48" spans="1:25" ht="15" customHeight="1" x14ac:dyDescent="0.15">
      <c r="A48" s="1127" t="s">
        <v>68</v>
      </c>
      <c r="B48" s="1128"/>
      <c r="C48" s="794">
        <f>+[4]BS17A!C764</f>
        <v>0</v>
      </c>
      <c r="D48" s="823">
        <f>+[4]BS17A!D764</f>
        <v>0</v>
      </c>
      <c r="E48" s="795">
        <f>+[4]BS17A!N764</f>
        <v>0</v>
      </c>
      <c r="F48" s="797">
        <f>+[4]BS17A!O764</f>
        <v>0</v>
      </c>
      <c r="G48" s="823">
        <f>+[4]BS17A!P764</f>
        <v>0</v>
      </c>
      <c r="H48" s="824">
        <f>+[4]BS17A!Q764+[4]BS17A!R764</f>
        <v>0</v>
      </c>
      <c r="I48" s="824">
        <f>+[4]BS17D!C766</f>
        <v>0</v>
      </c>
      <c r="J48" s="824">
        <f>+[4]BS17A!T764</f>
        <v>0</v>
      </c>
      <c r="K48" s="705" t="str">
        <f>IF((D48)&gt;C48,"ERROR EN PREVISION",IF((E48+F48+G48)&lt;&gt;C48,"ERROR EN PROCEDENCIA",""))</f>
        <v/>
      </c>
      <c r="N48" s="527"/>
      <c r="X48" s="645">
        <f t="shared" si="8"/>
        <v>0</v>
      </c>
      <c r="Y48" s="525">
        <f t="shared" si="6"/>
        <v>0</v>
      </c>
    </row>
    <row r="49" spans="1:26" ht="15" customHeight="1" x14ac:dyDescent="0.15">
      <c r="A49" s="1136" t="s">
        <v>69</v>
      </c>
      <c r="B49" s="1137"/>
      <c r="C49" s="825">
        <f>+C39+C43+C44</f>
        <v>0</v>
      </c>
      <c r="D49" s="826">
        <f t="shared" ref="D49:J49" si="10">+D39+D43+D44</f>
        <v>0</v>
      </c>
      <c r="E49" s="827">
        <f t="shared" si="10"/>
        <v>0</v>
      </c>
      <c r="F49" s="828">
        <f t="shared" si="10"/>
        <v>0</v>
      </c>
      <c r="G49" s="826">
        <f t="shared" si="10"/>
        <v>0</v>
      </c>
      <c r="H49" s="829">
        <f t="shared" si="10"/>
        <v>0</v>
      </c>
      <c r="I49" s="829">
        <f>+I39+I43+I44</f>
        <v>0</v>
      </c>
      <c r="J49" s="829">
        <f t="shared" si="10"/>
        <v>0</v>
      </c>
      <c r="K49" s="705" t="str">
        <f>IF((D49)&gt;C49,"ERROR EN PREVISION",IF((E49+F49+G49)&lt;&gt;C49,"ERROR EN PROCEDENCIA",""))</f>
        <v/>
      </c>
      <c r="N49" s="527"/>
      <c r="X49" s="645">
        <f t="shared" si="8"/>
        <v>0</v>
      </c>
      <c r="Y49" s="525">
        <f>IF((E49+F49+G49)&lt;&gt;C49,1,0)</f>
        <v>0</v>
      </c>
    </row>
    <row r="50" spans="1:26" ht="30" customHeight="1" x14ac:dyDescent="0.2">
      <c r="A50" s="556" t="s">
        <v>70</v>
      </c>
      <c r="K50" s="707"/>
    </row>
    <row r="51" spans="1:26" ht="24.75" customHeight="1" x14ac:dyDescent="0.1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707"/>
    </row>
    <row r="52" spans="1:26" ht="33" customHeight="1" x14ac:dyDescent="0.15">
      <c r="A52" s="1042"/>
      <c r="B52" s="1043"/>
      <c r="C52" s="732" t="s">
        <v>14</v>
      </c>
      <c r="D52" s="736" t="s">
        <v>15</v>
      </c>
      <c r="E52" s="735" t="s">
        <v>16</v>
      </c>
      <c r="F52" s="544" t="s">
        <v>17</v>
      </c>
      <c r="G52" s="732" t="s">
        <v>18</v>
      </c>
      <c r="H52" s="1077"/>
      <c r="I52" s="1082"/>
      <c r="J52" s="1077"/>
      <c r="K52" s="707"/>
    </row>
    <row r="53" spans="1:26" ht="15" customHeight="1" x14ac:dyDescent="0.15">
      <c r="A53" s="1042" t="s">
        <v>71</v>
      </c>
      <c r="B53" s="1043"/>
      <c r="C53" s="830">
        <f>+[4]BS17A!C1849</f>
        <v>30</v>
      </c>
      <c r="D53" s="831">
        <f>+[4]BS17A!D1849</f>
        <v>30</v>
      </c>
      <c r="E53" s="832">
        <f>+[4]BS17A!N1849</f>
        <v>0</v>
      </c>
      <c r="F53" s="781">
        <f>+[4]BS17A!O1849</f>
        <v>18</v>
      </c>
      <c r="G53" s="831">
        <f>+[4]BS17A!P1849</f>
        <v>12</v>
      </c>
      <c r="H53" s="833">
        <f>+[4]BS17A!Q1849+[4]BS17A!R1849</f>
        <v>0</v>
      </c>
      <c r="I53" s="834">
        <f>+[4]BS17D!C1851</f>
        <v>0</v>
      </c>
      <c r="J53" s="833">
        <f>+[4]BS17A!T1849</f>
        <v>0</v>
      </c>
      <c r="K53" s="705" t="str">
        <f>IF((D53)&gt;C53,"ERROR EN PREVISION",IF((E53+F53+G53)&lt;&gt;C53,"ERROR EN PROCEDENCIA",""))</f>
        <v/>
      </c>
      <c r="X53" s="645">
        <f>IF(D53&gt;C53,1,0)</f>
        <v>0</v>
      </c>
      <c r="Y53" s="525">
        <f>IF((E53+F53+G53)&lt;&gt;C53,1,0)</f>
        <v>0</v>
      </c>
    </row>
    <row r="54" spans="1:26" ht="33" customHeight="1" x14ac:dyDescent="0.2">
      <c r="A54" s="516" t="s">
        <v>72</v>
      </c>
      <c r="K54" s="707"/>
    </row>
    <row r="55" spans="1:26" ht="27.75" customHeight="1" x14ac:dyDescent="0.1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707"/>
    </row>
    <row r="56" spans="1:26" ht="30.75" customHeight="1" x14ac:dyDescent="0.15">
      <c r="A56" s="1042"/>
      <c r="B56" s="1043"/>
      <c r="C56" s="732" t="s">
        <v>14</v>
      </c>
      <c r="D56" s="736" t="s">
        <v>15</v>
      </c>
      <c r="E56" s="704" t="s">
        <v>16</v>
      </c>
      <c r="F56" s="518" t="s">
        <v>17</v>
      </c>
      <c r="G56" s="734" t="s">
        <v>18</v>
      </c>
      <c r="H56" s="1081"/>
      <c r="I56" s="1082"/>
      <c r="J56" s="1077"/>
      <c r="K56" s="707"/>
    </row>
    <row r="57" spans="1:26" ht="15" customHeight="1" x14ac:dyDescent="0.15">
      <c r="A57" s="557" t="s">
        <v>74</v>
      </c>
      <c r="B57" s="558"/>
      <c r="C57" s="749">
        <f>+[4]BS17A!C1481+[4]BS17A!C1482</f>
        <v>0</v>
      </c>
      <c r="D57" s="750">
        <f>+[4]BS17A!D1481+[4]BS17A!D1482</f>
        <v>0</v>
      </c>
      <c r="E57" s="835"/>
      <c r="F57" s="812"/>
      <c r="G57" s="836"/>
      <c r="H57" s="837">
        <f>+[4]BS17A!Q1481+[4]BS17A!Q1482+[4]BS17A!R1481+[4]BS17A!R1482</f>
        <v>0</v>
      </c>
      <c r="I57" s="838">
        <f>+[4]BS17D!C1483+[4]BS17D!C1484</f>
        <v>0</v>
      </c>
      <c r="J57" s="839">
        <f>+[4]BS17A!T1481+[4]BS17A!T1482</f>
        <v>0</v>
      </c>
      <c r="K57" s="705" t="str">
        <f>IF((D57)&gt;C57,"ERROR EN PREVISION","")</f>
        <v/>
      </c>
      <c r="X57" s="645">
        <f>IF(D57&gt;C57,1,0)</f>
        <v>0</v>
      </c>
      <c r="Y57" s="525"/>
    </row>
    <row r="58" spans="1:26" ht="15" customHeight="1" x14ac:dyDescent="0.15">
      <c r="A58" s="559" t="s">
        <v>75</v>
      </c>
      <c r="B58" s="560"/>
      <c r="C58" s="755">
        <f>+[4]BS17A!C1483+[4]BS17A!C1484</f>
        <v>0</v>
      </c>
      <c r="D58" s="756">
        <f>+[4]BS17A!D1483+[4]BS17A!D1484</f>
        <v>0</v>
      </c>
      <c r="E58" s="840"/>
      <c r="F58" s="841"/>
      <c r="G58" s="842"/>
      <c r="H58" s="843">
        <f>+[4]BS17A!Q1483+[4]BS17A!Q1484+[4]BS17A!R1483+[4]BS17A!R1484</f>
        <v>0</v>
      </c>
      <c r="I58" s="844">
        <f>+[4]BS17D!C1485+[4]BS17D!C1486</f>
        <v>0</v>
      </c>
      <c r="J58" s="844">
        <f>+[4]BS17A!T1483+[4]BS17A!T1484</f>
        <v>0</v>
      </c>
      <c r="K58" s="705" t="str">
        <f>IF((D58)&gt;C58,"ERROR EN PREVISION","")</f>
        <v/>
      </c>
      <c r="X58" s="645">
        <f>IF(D58&gt;C58,1,0)</f>
        <v>0</v>
      </c>
      <c r="Y58" s="525"/>
    </row>
    <row r="59" spans="1:26" ht="15" customHeight="1" x14ac:dyDescent="0.15">
      <c r="A59" s="718" t="s">
        <v>76</v>
      </c>
      <c r="B59" s="719"/>
      <c r="C59" s="749">
        <f>+[4]BS17A!C1485</f>
        <v>0</v>
      </c>
      <c r="D59" s="750">
        <f>+[4]BS17A!D1485</f>
        <v>0</v>
      </c>
      <c r="E59" s="840"/>
      <c r="F59" s="841"/>
      <c r="G59" s="842"/>
      <c r="H59" s="845">
        <f>+[4]BS17A!Q1485+[4]BS17A!R1485</f>
        <v>0</v>
      </c>
      <c r="I59" s="846">
        <f>+[4]BS17D!C1487</f>
        <v>0</v>
      </c>
      <c r="J59" s="846">
        <f>+[4]BS17A!T1485</f>
        <v>0</v>
      </c>
      <c r="K59" s="705"/>
      <c r="X59" s="645"/>
      <c r="Y59" s="525"/>
    </row>
    <row r="60" spans="1:26" ht="15" customHeight="1" x14ac:dyDescent="0.15">
      <c r="A60" s="561" t="s">
        <v>77</v>
      </c>
      <c r="B60" s="562"/>
      <c r="C60" s="755">
        <f>+[4]BS17A!C1488</f>
        <v>0</v>
      </c>
      <c r="D60" s="821">
        <f>+[4]BS17A!D1488</f>
        <v>0</v>
      </c>
      <c r="E60" s="847"/>
      <c r="F60" s="848"/>
      <c r="G60" s="849"/>
      <c r="H60" s="845">
        <f>+[4]BS17A!Q1488+[4]BS17A!R1488</f>
        <v>0</v>
      </c>
      <c r="I60" s="846">
        <f>+[4]BS17D!C1490</f>
        <v>0</v>
      </c>
      <c r="J60" s="846">
        <f>+[4]BS17A!T1488</f>
        <v>0</v>
      </c>
      <c r="K60" s="705" t="str">
        <f>IF((D60)&gt;C60,"ERROR EN PREVISION","")</f>
        <v/>
      </c>
      <c r="X60" s="645">
        <f>IF(D60&gt;C60,1,0)</f>
        <v>0</v>
      </c>
      <c r="Y60" s="525"/>
    </row>
    <row r="61" spans="1:26" ht="15" customHeight="1" x14ac:dyDescent="0.15">
      <c r="A61" s="563" t="s">
        <v>78</v>
      </c>
      <c r="B61" s="564"/>
      <c r="C61" s="755">
        <f>+[4]BS17A!C1486</f>
        <v>0</v>
      </c>
      <c r="D61" s="756">
        <f>+[4]BS17A!D1486</f>
        <v>0</v>
      </c>
      <c r="E61" s="840"/>
      <c r="F61" s="841"/>
      <c r="G61" s="842"/>
      <c r="H61" s="843">
        <f>+[4]BS17A!Q1486+[4]BS17A!R1486</f>
        <v>0</v>
      </c>
      <c r="I61" s="844">
        <f>+[4]BS17D!C1488</f>
        <v>0</v>
      </c>
      <c r="J61" s="844">
        <f>+[4]BS17A!T1486</f>
        <v>0</v>
      </c>
      <c r="K61" s="705" t="str">
        <f>IF((D61)&gt;C61,"ERROR EN PREVISION","")</f>
        <v/>
      </c>
      <c r="X61" s="645">
        <f>IF(D61&gt;C61,1,0)</f>
        <v>0</v>
      </c>
      <c r="Y61" s="525"/>
    </row>
    <row r="62" spans="1:26" ht="15" customHeight="1" x14ac:dyDescent="0.2">
      <c r="A62" s="565" t="s">
        <v>79</v>
      </c>
      <c r="B62" s="566"/>
      <c r="C62" s="761">
        <f>+[4]BS17A!C1487</f>
        <v>0</v>
      </c>
      <c r="D62" s="762">
        <f>+[4]BS17A!D1487</f>
        <v>0</v>
      </c>
      <c r="E62" s="850"/>
      <c r="F62" s="851"/>
      <c r="G62" s="852"/>
      <c r="H62" s="853">
        <f>+[4]BS17A!Q1487+[4]BS17A!R1487</f>
        <v>0</v>
      </c>
      <c r="I62" s="854">
        <f>+[4]BS17D!C1489</f>
        <v>0</v>
      </c>
      <c r="J62" s="854">
        <f>+[4]BS17A!T1487</f>
        <v>0</v>
      </c>
      <c r="K62" s="705" t="str">
        <f>IF((D62)&gt;C62,"ERROR EN PREVISION","")</f>
        <v/>
      </c>
      <c r="L62" s="855"/>
      <c r="M62" s="855"/>
      <c r="X62" s="645">
        <f>IF(D62&gt;C62,1,0)</f>
        <v>0</v>
      </c>
      <c r="Y62" s="525"/>
    </row>
    <row r="63" spans="1:26" ht="34.5" customHeight="1" x14ac:dyDescent="0.2">
      <c r="A63" s="567" t="s">
        <v>80</v>
      </c>
      <c r="B63" s="715"/>
      <c r="C63" s="750"/>
      <c r="D63" s="750"/>
      <c r="E63" s="856"/>
      <c r="F63" s="856"/>
      <c r="G63" s="856"/>
      <c r="H63" s="857"/>
      <c r="I63" s="857"/>
      <c r="J63" s="857"/>
      <c r="K63" s="705"/>
      <c r="L63" s="855"/>
      <c r="M63" s="855"/>
      <c r="X63" s="716"/>
      <c r="Z63" s="514"/>
    </row>
    <row r="64" spans="1:26" ht="34.5" customHeight="1" x14ac:dyDescent="0.2">
      <c r="A64" s="567" t="s">
        <v>81</v>
      </c>
      <c r="B64" s="526"/>
      <c r="C64" s="526"/>
      <c r="F64" s="568"/>
    </row>
    <row r="65" spans="1:27" ht="12.75" customHeight="1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/>
      <c r="Z65" s="514"/>
      <c r="AA65" s="648"/>
    </row>
    <row r="66" spans="1:27" ht="13.5" customHeight="1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/>
      <c r="Z66" s="514"/>
      <c r="AA66" s="648"/>
    </row>
    <row r="67" spans="1:27" ht="28.5" customHeight="1" x14ac:dyDescent="0.25">
      <c r="A67" s="1134"/>
      <c r="B67" s="1135"/>
      <c r="C67" s="735" t="s">
        <v>14</v>
      </c>
      <c r="D67" s="569" t="s">
        <v>89</v>
      </c>
      <c r="E67" s="570" t="s">
        <v>14</v>
      </c>
      <c r="F67" s="571" t="s">
        <v>90</v>
      </c>
      <c r="G67" s="571" t="s">
        <v>91</v>
      </c>
      <c r="H67" s="572" t="s">
        <v>92</v>
      </c>
      <c r="I67" s="570" t="s">
        <v>14</v>
      </c>
      <c r="J67" s="571" t="s">
        <v>90</v>
      </c>
      <c r="K67" s="571" t="s">
        <v>91</v>
      </c>
      <c r="L67" s="572" t="s">
        <v>92</v>
      </c>
      <c r="M67" s="1081"/>
      <c r="N67" s="1081"/>
      <c r="O67" s="1043"/>
      <c r="P67" s="1077"/>
      <c r="Q67" s="1077"/>
      <c r="R67"/>
      <c r="Z67" s="514"/>
      <c r="AA67" s="648"/>
    </row>
    <row r="68" spans="1:27" ht="15" customHeight="1" x14ac:dyDescent="0.2">
      <c r="A68" s="573" t="s">
        <v>93</v>
      </c>
      <c r="B68" s="574" t="s">
        <v>94</v>
      </c>
      <c r="C68" s="858">
        <f>+[4]BS17A!C$811</f>
        <v>4</v>
      </c>
      <c r="D68" s="792">
        <f>+[4]BS17A!D$811</f>
        <v>1</v>
      </c>
      <c r="E68" s="790">
        <f>SUM(F68:H68)</f>
        <v>1</v>
      </c>
      <c r="F68" s="791">
        <f>+[4]BS17A!D$811</f>
        <v>1</v>
      </c>
      <c r="G68" s="791">
        <f>+[4]BS17A!F$811</f>
        <v>0</v>
      </c>
      <c r="H68" s="791">
        <f>+[4]BS17A!G$811</f>
        <v>0</v>
      </c>
      <c r="I68" s="859">
        <f>SUM(J68:L68)</f>
        <v>3</v>
      </c>
      <c r="J68" s="860">
        <f>+[4]BS17A!E$811</f>
        <v>3</v>
      </c>
      <c r="K68" s="860">
        <f>+[4]BS17A!H$811</f>
        <v>0</v>
      </c>
      <c r="L68" s="860">
        <f>+[4]BS17A!I$811</f>
        <v>0</v>
      </c>
      <c r="M68" s="788">
        <f>+[4]BS17A!AB$811</f>
        <v>0</v>
      </c>
      <c r="N68" s="788">
        <f>+[4]BS17A!Q$811+[4]BS17A!R$811</f>
        <v>0</v>
      </c>
      <c r="O68" s="788">
        <f>+[4]BS17D!C$813</f>
        <v>0</v>
      </c>
      <c r="P68" s="788">
        <f>+[4]BS17A!S$811</f>
        <v>0</v>
      </c>
      <c r="Q68" s="788">
        <f>+[4]BS17A!T$811</f>
        <v>0</v>
      </c>
      <c r="R68" s="861"/>
      <c r="S68" s="523"/>
      <c r="Y68" s="645">
        <f>IF(D68&gt;C68,1,0)</f>
        <v>0</v>
      </c>
      <c r="Z68" s="514"/>
      <c r="AA68" s="648"/>
    </row>
    <row r="69" spans="1:27" ht="15" customHeight="1" x14ac:dyDescent="0.2">
      <c r="A69" s="575" t="s">
        <v>95</v>
      </c>
      <c r="B69" s="576" t="s">
        <v>96</v>
      </c>
      <c r="C69" s="862">
        <f>+[4]BS17A!C$882</f>
        <v>130</v>
      </c>
      <c r="D69" s="759">
        <f>+[4]BS17A!D$882</f>
        <v>127</v>
      </c>
      <c r="E69" s="757">
        <f t="shared" ref="E69:E84" si="11">SUM(F69:H69)</f>
        <v>127</v>
      </c>
      <c r="F69" s="758">
        <f>+[4]BS17A!D$882</f>
        <v>127</v>
      </c>
      <c r="G69" s="758">
        <f>+[4]BS17A!F$882</f>
        <v>0</v>
      </c>
      <c r="H69" s="758">
        <f>+[4]BS17A!G$882</f>
        <v>0</v>
      </c>
      <c r="I69" s="859">
        <f>SUM(J69:L69)</f>
        <v>3</v>
      </c>
      <c r="J69" s="860">
        <f>+[4]BS17A!E$882</f>
        <v>3</v>
      </c>
      <c r="K69" s="863">
        <f>+[4]BS17A!H$882</f>
        <v>0</v>
      </c>
      <c r="L69" s="863">
        <f>+[4]BS17A!I$882</f>
        <v>0</v>
      </c>
      <c r="M69" s="755">
        <f>+[4]BS17A!AB$882</f>
        <v>64</v>
      </c>
      <c r="N69" s="755">
        <f>+[4]BS17A!Q$882+[4]BS17A!R$882</f>
        <v>66</v>
      </c>
      <c r="O69" s="755">
        <f>+[4]BS17D!C$884</f>
        <v>0</v>
      </c>
      <c r="P69" s="755">
        <f>+[4]BS17A!S$882</f>
        <v>0</v>
      </c>
      <c r="Q69" s="755">
        <f>+[4]BS17A!T$882</f>
        <v>0</v>
      </c>
      <c r="R69" s="861"/>
      <c r="Y69" s="645">
        <f t="shared" ref="Y69:Y85" si="12">IF(D69&gt;C69,1,0)</f>
        <v>0</v>
      </c>
      <c r="Z69" s="514"/>
      <c r="AA69" s="648"/>
    </row>
    <row r="70" spans="1:27" ht="15" customHeight="1" x14ac:dyDescent="0.2">
      <c r="A70" s="575" t="s">
        <v>25</v>
      </c>
      <c r="B70" s="576" t="s">
        <v>97</v>
      </c>
      <c r="C70" s="862">
        <f>+[4]BS17A!C$961</f>
        <v>50</v>
      </c>
      <c r="D70" s="759">
        <f>+[4]BS17A!D$961</f>
        <v>37</v>
      </c>
      <c r="E70" s="757">
        <f t="shared" si="11"/>
        <v>42</v>
      </c>
      <c r="F70" s="758">
        <f>+[4]BS17A!D$961</f>
        <v>37</v>
      </c>
      <c r="G70" s="758">
        <f>+[4]BS17A!F$961</f>
        <v>5</v>
      </c>
      <c r="H70" s="758">
        <f>+[4]BS17A!G$961</f>
        <v>0</v>
      </c>
      <c r="I70" s="859">
        <f>SUM(J70:L70)</f>
        <v>18</v>
      </c>
      <c r="J70" s="860">
        <f>+[4]BS17A!E$961</f>
        <v>13</v>
      </c>
      <c r="K70" s="863">
        <f>+[4]BS17A!H$961</f>
        <v>5</v>
      </c>
      <c r="L70" s="863">
        <f>+[4]BS17A!I$961</f>
        <v>0</v>
      </c>
      <c r="M70" s="755">
        <f>+[4]BS17A!AB$961</f>
        <v>21</v>
      </c>
      <c r="N70" s="755">
        <f>+[4]BS17A!Q$961+[4]BS17A!R$961</f>
        <v>0</v>
      </c>
      <c r="O70" s="755">
        <f>+[4]BS17D!C$963</f>
        <v>0</v>
      </c>
      <c r="P70" s="755">
        <f>+[4]BS17A!S$961</f>
        <v>0</v>
      </c>
      <c r="Q70" s="755">
        <f>+[4]BS17A!T$961</f>
        <v>0</v>
      </c>
      <c r="R70" s="861"/>
      <c r="Y70" s="645">
        <f t="shared" si="12"/>
        <v>0</v>
      </c>
      <c r="Z70" s="514"/>
      <c r="AA70" s="648"/>
    </row>
    <row r="71" spans="1:27" ht="15" customHeight="1" x14ac:dyDescent="0.2">
      <c r="A71" s="575" t="s">
        <v>27</v>
      </c>
      <c r="B71" s="576" t="s">
        <v>98</v>
      </c>
      <c r="C71" s="862">
        <f>+[4]BS17A!C$1037</f>
        <v>9</v>
      </c>
      <c r="D71" s="759">
        <f>+[4]BS17A!D$1037</f>
        <v>9</v>
      </c>
      <c r="E71" s="757">
        <f t="shared" si="11"/>
        <v>9</v>
      </c>
      <c r="F71" s="758">
        <f>+[4]BS17A!D$1037</f>
        <v>9</v>
      </c>
      <c r="G71" s="758">
        <f>+[4]BS17A!F$1037</f>
        <v>0</v>
      </c>
      <c r="H71" s="758">
        <f>+[4]BS17A!G$1037</f>
        <v>0</v>
      </c>
      <c r="I71" s="864">
        <f t="shared" ref="I71:I84" si="13">SUM(J71:L71)</f>
        <v>0</v>
      </c>
      <c r="J71" s="863">
        <f>+[4]BS17A!E$1037</f>
        <v>0</v>
      </c>
      <c r="K71" s="863">
        <f>+[4]BS17A!H$1037</f>
        <v>0</v>
      </c>
      <c r="L71" s="863">
        <f>+[4]BS17A!I$1037</f>
        <v>0</v>
      </c>
      <c r="M71" s="755">
        <f>+[4]BS17A!AB$1037</f>
        <v>3</v>
      </c>
      <c r="N71" s="755">
        <f>+[4]BS17A!Q$1037+[4]BS17A!R$1037</f>
        <v>0</v>
      </c>
      <c r="O71" s="755">
        <f>+[4]BS17D!C$1039</f>
        <v>0</v>
      </c>
      <c r="P71" s="755">
        <f>+[4]BS17A!S$1037</f>
        <v>0</v>
      </c>
      <c r="Q71" s="755">
        <f>+[4]BS17A!T$1037</f>
        <v>0</v>
      </c>
      <c r="R71" s="861"/>
      <c r="Y71" s="645">
        <f t="shared" si="12"/>
        <v>0</v>
      </c>
      <c r="Z71" s="514"/>
      <c r="AA71" s="648"/>
    </row>
    <row r="72" spans="1:27" ht="15" customHeight="1" x14ac:dyDescent="0.2">
      <c r="A72" s="575" t="s">
        <v>29</v>
      </c>
      <c r="B72" s="576" t="s">
        <v>99</v>
      </c>
      <c r="C72" s="862">
        <f>+[4]BS17A!C$1098</f>
        <v>81</v>
      </c>
      <c r="D72" s="759">
        <f>+[4]BS17A!D$1098</f>
        <v>81</v>
      </c>
      <c r="E72" s="757">
        <f t="shared" si="11"/>
        <v>82</v>
      </c>
      <c r="F72" s="758">
        <f>+[4]BS17A!D$1098</f>
        <v>81</v>
      </c>
      <c r="G72" s="758">
        <f>+[4]BS17A!F$1098</f>
        <v>1</v>
      </c>
      <c r="H72" s="758">
        <f>+[4]BS17A!G$1098</f>
        <v>0</v>
      </c>
      <c r="I72" s="864">
        <f t="shared" si="13"/>
        <v>0</v>
      </c>
      <c r="J72" s="863">
        <f>+[4]BS17A!E$1098</f>
        <v>0</v>
      </c>
      <c r="K72" s="863">
        <f>+[4]BS17A!H$1098</f>
        <v>0</v>
      </c>
      <c r="L72" s="863">
        <f>+[4]BS17A!I$1098</f>
        <v>0</v>
      </c>
      <c r="M72" s="755">
        <f>+[4]BS17A!AB$1098</f>
        <v>73</v>
      </c>
      <c r="N72" s="755">
        <f>+[4]BS17A!Q$1098+[4]BS17A!R$1098</f>
        <v>0</v>
      </c>
      <c r="O72" s="755">
        <f>+[4]BS17D!C$1100</f>
        <v>0</v>
      </c>
      <c r="P72" s="755">
        <f>+[4]BS17A!S$1098</f>
        <v>0</v>
      </c>
      <c r="Q72" s="755">
        <f>+[4]BS17A!T$1098</f>
        <v>0</v>
      </c>
      <c r="R72" s="861"/>
      <c r="Y72" s="645">
        <f t="shared" si="12"/>
        <v>0</v>
      </c>
      <c r="Z72" s="514"/>
      <c r="AA72" s="648"/>
    </row>
    <row r="73" spans="1:27" ht="15" customHeight="1" x14ac:dyDescent="0.2">
      <c r="A73" s="575" t="s">
        <v>100</v>
      </c>
      <c r="B73" s="576" t="s">
        <v>101</v>
      </c>
      <c r="C73" s="862">
        <f>+[4]BS17A!C$1166</f>
        <v>143</v>
      </c>
      <c r="D73" s="759">
        <f>+[4]BS17A!D$1166</f>
        <v>130</v>
      </c>
      <c r="E73" s="757">
        <f t="shared" si="11"/>
        <v>133</v>
      </c>
      <c r="F73" s="758">
        <f>+[4]BS17A!D$1166</f>
        <v>130</v>
      </c>
      <c r="G73" s="758">
        <f>+[4]BS17A!F$1166</f>
        <v>3</v>
      </c>
      <c r="H73" s="758">
        <f>+[4]BS17A!G$1166</f>
        <v>0</v>
      </c>
      <c r="I73" s="864">
        <f t="shared" si="13"/>
        <v>13</v>
      </c>
      <c r="J73" s="863">
        <f>+[4]BS17A!E$1166</f>
        <v>13</v>
      </c>
      <c r="K73" s="863">
        <f>+[4]BS17A!H$1166</f>
        <v>0</v>
      </c>
      <c r="L73" s="863">
        <f>+[4]BS17A!I$1166</f>
        <v>0</v>
      </c>
      <c r="M73" s="755">
        <f>+[4]BS17A!AB$1166</f>
        <v>146</v>
      </c>
      <c r="N73" s="755">
        <f>+[4]BS17A!Q$1166+[4]BS17A!R$1166</f>
        <v>0</v>
      </c>
      <c r="O73" s="755">
        <f>+[4]BS17D!C$1168</f>
        <v>0</v>
      </c>
      <c r="P73" s="755">
        <f>+[4]BS17A!S$1166</f>
        <v>0</v>
      </c>
      <c r="Q73" s="755">
        <f>+[4]BS17A!T$1166</f>
        <v>0</v>
      </c>
      <c r="R73" s="861"/>
      <c r="Y73" s="645">
        <f t="shared" si="12"/>
        <v>0</v>
      </c>
      <c r="Z73" s="514"/>
      <c r="AA73" s="648"/>
    </row>
    <row r="74" spans="1:27" ht="15" customHeight="1" x14ac:dyDescent="0.2">
      <c r="A74" s="575" t="s">
        <v>36</v>
      </c>
      <c r="B74" s="576" t="s">
        <v>102</v>
      </c>
      <c r="C74" s="862">
        <f>+[4]BS17A!C$1221</f>
        <v>6</v>
      </c>
      <c r="D74" s="759">
        <f>+[4]BS17A!D$1221</f>
        <v>5</v>
      </c>
      <c r="E74" s="757">
        <f t="shared" si="11"/>
        <v>6</v>
      </c>
      <c r="F74" s="758">
        <f>+[4]BS17A!D$1221</f>
        <v>5</v>
      </c>
      <c r="G74" s="758">
        <f>+[4]BS17A!F$1221</f>
        <v>1</v>
      </c>
      <c r="H74" s="758">
        <f>+[4]BS17A!G$1221</f>
        <v>0</v>
      </c>
      <c r="I74" s="864">
        <f t="shared" si="13"/>
        <v>1</v>
      </c>
      <c r="J74" s="863">
        <f>+[4]BS17A!E$1221</f>
        <v>1</v>
      </c>
      <c r="K74" s="863">
        <f>+[4]BS17A!H$1221</f>
        <v>0</v>
      </c>
      <c r="L74" s="863">
        <f>+[4]BS17A!I$1221</f>
        <v>0</v>
      </c>
      <c r="M74" s="755">
        <f>+[4]BS17A!AB$1221</f>
        <v>1</v>
      </c>
      <c r="N74" s="755">
        <f>+[4]BS17A!Q$1221+[4]BS17A!R$1221</f>
        <v>0</v>
      </c>
      <c r="O74" s="755">
        <f>+[4]BS17D!C$1223</f>
        <v>0</v>
      </c>
      <c r="P74" s="755">
        <f>+[4]BS17A!S$1221</f>
        <v>0</v>
      </c>
      <c r="Q74" s="755">
        <f>+[4]BS17A!T$1221</f>
        <v>0</v>
      </c>
      <c r="R74" s="861"/>
      <c r="Y74" s="645">
        <f t="shared" si="12"/>
        <v>0</v>
      </c>
      <c r="Z74" s="514"/>
      <c r="AA74" s="648"/>
    </row>
    <row r="75" spans="1:27" ht="15" customHeight="1" x14ac:dyDescent="0.2">
      <c r="A75" s="575" t="s">
        <v>103</v>
      </c>
      <c r="B75" s="576" t="s">
        <v>104</v>
      </c>
      <c r="C75" s="862">
        <f>+[4]BS17A!C$1287</f>
        <v>1</v>
      </c>
      <c r="D75" s="759">
        <f>+[4]BS17A!D$1287</f>
        <v>1</v>
      </c>
      <c r="E75" s="757">
        <f t="shared" si="11"/>
        <v>1</v>
      </c>
      <c r="F75" s="758">
        <f>+[4]BS17A!D$1287</f>
        <v>1</v>
      </c>
      <c r="G75" s="758">
        <f>+[4]BS17A!F$1287</f>
        <v>0</v>
      </c>
      <c r="H75" s="758">
        <f>+[4]BS17A!G$1287</f>
        <v>0</v>
      </c>
      <c r="I75" s="864">
        <f t="shared" si="13"/>
        <v>0</v>
      </c>
      <c r="J75" s="863">
        <f>+[4]BS17A!E$1287</f>
        <v>0</v>
      </c>
      <c r="K75" s="863">
        <f>+[4]BS17A!H$1287</f>
        <v>0</v>
      </c>
      <c r="L75" s="863">
        <f>+[4]BS17A!I$1287</f>
        <v>0</v>
      </c>
      <c r="M75" s="755">
        <f>+[4]BS17A!AB$1287</f>
        <v>1</v>
      </c>
      <c r="N75" s="755">
        <f>+[4]BS17A!Q$1287+[4]BS17A!R$1287</f>
        <v>0</v>
      </c>
      <c r="O75" s="755">
        <f>+[4]BS17D!C$1289</f>
        <v>0</v>
      </c>
      <c r="P75" s="755">
        <f>+[4]BS17A!S$1287</f>
        <v>0</v>
      </c>
      <c r="Q75" s="755">
        <f>+[4]BS17A!T$1287</f>
        <v>0</v>
      </c>
      <c r="R75" s="861"/>
      <c r="Y75" s="645">
        <f t="shared" si="12"/>
        <v>0</v>
      </c>
      <c r="Z75" s="514"/>
      <c r="AA75" s="648"/>
    </row>
    <row r="76" spans="1:27" ht="15" customHeight="1" x14ac:dyDescent="0.2">
      <c r="A76" s="575" t="s">
        <v>105</v>
      </c>
      <c r="B76" s="576" t="s">
        <v>106</v>
      </c>
      <c r="C76" s="862">
        <f>+[4]BS17A!C$1357</f>
        <v>215</v>
      </c>
      <c r="D76" s="759">
        <f>+[4]BS17A!D$1357</f>
        <v>184</v>
      </c>
      <c r="E76" s="757">
        <f t="shared" si="11"/>
        <v>213</v>
      </c>
      <c r="F76" s="758">
        <f>+[4]BS17A!D$1357</f>
        <v>184</v>
      </c>
      <c r="G76" s="758">
        <f>+[4]BS17A!F$1357</f>
        <v>29</v>
      </c>
      <c r="H76" s="758">
        <f>+[4]BS17A!G$1357</f>
        <v>0</v>
      </c>
      <c r="I76" s="864">
        <f t="shared" si="13"/>
        <v>34</v>
      </c>
      <c r="J76" s="863">
        <f>+[4]BS17A!E$1357</f>
        <v>31</v>
      </c>
      <c r="K76" s="863">
        <f>+[4]BS17A!H$1357</f>
        <v>3</v>
      </c>
      <c r="L76" s="863">
        <f>+[4]BS17A!I$1357</f>
        <v>0</v>
      </c>
      <c r="M76" s="755">
        <f>+[4]BS17A!AB$1357</f>
        <v>0</v>
      </c>
      <c r="N76" s="755">
        <f>+[4]BS17A!Q$1357+[4]BS17A!R$1357</f>
        <v>0</v>
      </c>
      <c r="O76" s="755">
        <f>+[4]BS17D!C$1359</f>
        <v>0</v>
      </c>
      <c r="P76" s="755">
        <f>+[4]BS17A!S$1357</f>
        <v>0</v>
      </c>
      <c r="Q76" s="755">
        <f>+[4]BS17A!T$1357</f>
        <v>0</v>
      </c>
      <c r="R76" s="861"/>
      <c r="Y76" s="645">
        <f t="shared" si="12"/>
        <v>0</v>
      </c>
      <c r="Z76" s="514"/>
      <c r="AA76" s="648"/>
    </row>
    <row r="77" spans="1:27" ht="15" customHeight="1" x14ac:dyDescent="0.2">
      <c r="A77" s="575" t="s">
        <v>107</v>
      </c>
      <c r="B77" s="576" t="s">
        <v>108</v>
      </c>
      <c r="C77" s="862">
        <f>+[4]BS17A!C$1441</f>
        <v>7</v>
      </c>
      <c r="D77" s="759">
        <f>+[4]BS17A!D$1441</f>
        <v>5</v>
      </c>
      <c r="E77" s="757">
        <f t="shared" si="11"/>
        <v>5</v>
      </c>
      <c r="F77" s="758">
        <f>+[4]BS17A!D$1441</f>
        <v>5</v>
      </c>
      <c r="G77" s="758">
        <f>+[4]BS17A!F$1441</f>
        <v>0</v>
      </c>
      <c r="H77" s="758">
        <f>+[4]BS17A!G$1441</f>
        <v>0</v>
      </c>
      <c r="I77" s="864">
        <f t="shared" si="13"/>
        <v>2</v>
      </c>
      <c r="J77" s="863">
        <f>+[4]BS17A!E$1441</f>
        <v>2</v>
      </c>
      <c r="K77" s="863">
        <f>+[4]BS17A!H$1441</f>
        <v>0</v>
      </c>
      <c r="L77" s="863">
        <f>+[4]BS17A!I$1441</f>
        <v>0</v>
      </c>
      <c r="M77" s="755">
        <f>+[4]BS17A!AB$1441</f>
        <v>3</v>
      </c>
      <c r="N77" s="755">
        <f>+[4]BS17A!Q$1441+[4]BS17A!R$1441</f>
        <v>0</v>
      </c>
      <c r="O77" s="755">
        <f>+[4]BS17D!C$1443</f>
        <v>0</v>
      </c>
      <c r="P77" s="755">
        <f>+[4]BS17A!S$1441</f>
        <v>0</v>
      </c>
      <c r="Q77" s="755">
        <f>+[4]BS17A!T$1441</f>
        <v>0</v>
      </c>
      <c r="R77" s="861"/>
      <c r="Y77" s="645">
        <f t="shared" si="12"/>
        <v>0</v>
      </c>
      <c r="Z77" s="514"/>
      <c r="AA77" s="648"/>
    </row>
    <row r="78" spans="1:27" ht="15" customHeight="1" x14ac:dyDescent="0.2">
      <c r="A78" s="575" t="s">
        <v>109</v>
      </c>
      <c r="B78" s="576" t="s">
        <v>110</v>
      </c>
      <c r="C78" s="862">
        <f>+[4]BS17A!C$1489</f>
        <v>58</v>
      </c>
      <c r="D78" s="759">
        <f>+[4]BS17A!D$1489</f>
        <v>31</v>
      </c>
      <c r="E78" s="757">
        <f t="shared" si="11"/>
        <v>32</v>
      </c>
      <c r="F78" s="758">
        <f>+[4]BS17A!D$1489</f>
        <v>31</v>
      </c>
      <c r="G78" s="758">
        <f>+[4]BS17A!F$1489</f>
        <v>1</v>
      </c>
      <c r="H78" s="758">
        <f>+[4]BS17A!G$1489</f>
        <v>0</v>
      </c>
      <c r="I78" s="864">
        <f t="shared" si="13"/>
        <v>28</v>
      </c>
      <c r="J78" s="863">
        <f>+[4]BS17A!E$1489</f>
        <v>27</v>
      </c>
      <c r="K78" s="863">
        <f>+[4]BS17A!H$1489</f>
        <v>1</v>
      </c>
      <c r="L78" s="863">
        <f>+[4]BS17A!I$1489</f>
        <v>0</v>
      </c>
      <c r="M78" s="755">
        <f>+[4]BS17A!AB$1489</f>
        <v>0</v>
      </c>
      <c r="N78" s="755">
        <f>+[4]BS17A!Q$1489+[4]BS17A!R$1489</f>
        <v>0</v>
      </c>
      <c r="O78" s="755">
        <f>+[4]BS17D!C$1491</f>
        <v>0</v>
      </c>
      <c r="P78" s="755">
        <f>+[4]BS17A!S$1489</f>
        <v>0</v>
      </c>
      <c r="Q78" s="755">
        <f>+[4]BS17A!T$1489</f>
        <v>0</v>
      </c>
      <c r="R78" s="861"/>
      <c r="Y78" s="645">
        <f t="shared" si="12"/>
        <v>0</v>
      </c>
      <c r="Z78" s="514"/>
      <c r="AA78" s="648"/>
    </row>
    <row r="79" spans="1:27" ht="15" customHeight="1" x14ac:dyDescent="0.2">
      <c r="A79" s="575" t="s">
        <v>111</v>
      </c>
      <c r="B79" s="576" t="s">
        <v>112</v>
      </c>
      <c r="C79" s="862">
        <f>+[4]BS17A!C$1592</f>
        <v>17</v>
      </c>
      <c r="D79" s="759">
        <f>+[4]BS17A!D$1592</f>
        <v>14</v>
      </c>
      <c r="E79" s="757">
        <f t="shared" si="11"/>
        <v>16</v>
      </c>
      <c r="F79" s="758">
        <f>+[4]BS17A!D$1592</f>
        <v>14</v>
      </c>
      <c r="G79" s="758">
        <f>+[4]BS17A!F$1592</f>
        <v>2</v>
      </c>
      <c r="H79" s="758">
        <f>+[4]BS17A!G$1592</f>
        <v>0</v>
      </c>
      <c r="I79" s="864">
        <f t="shared" si="13"/>
        <v>3</v>
      </c>
      <c r="J79" s="863">
        <f>+[4]BS17A!E$1592</f>
        <v>3</v>
      </c>
      <c r="K79" s="863">
        <f>+[4]BS17A!H$1592</f>
        <v>0</v>
      </c>
      <c r="L79" s="863">
        <f>+[4]BS17A!I$1592</f>
        <v>0</v>
      </c>
      <c r="M79" s="755">
        <f>+[4]BS17A!AB$1592</f>
        <v>2</v>
      </c>
      <c r="N79" s="755">
        <f>+[4]BS17A!Q$1592+[4]BS17A!R$1592</f>
        <v>0</v>
      </c>
      <c r="O79" s="755">
        <f>+[4]BS17D!C$1594</f>
        <v>0</v>
      </c>
      <c r="P79" s="755">
        <f>+[4]BS17A!S$1592</f>
        <v>0</v>
      </c>
      <c r="Q79" s="755">
        <f>+[4]BS17A!T$1592</f>
        <v>0</v>
      </c>
      <c r="R79" s="861"/>
      <c r="Y79" s="645">
        <f t="shared" si="12"/>
        <v>0</v>
      </c>
      <c r="Z79" s="514"/>
      <c r="AA79" s="648"/>
    </row>
    <row r="80" spans="1:27" ht="15" customHeight="1" x14ac:dyDescent="0.2">
      <c r="A80" s="575" t="s">
        <v>113</v>
      </c>
      <c r="B80" s="576" t="s">
        <v>114</v>
      </c>
      <c r="C80" s="862">
        <f>+[4]BS17A!C$1597</f>
        <v>88</v>
      </c>
      <c r="D80" s="759">
        <f>+[4]BS17A!D$1597</f>
        <v>56</v>
      </c>
      <c r="E80" s="757">
        <f t="shared" si="11"/>
        <v>76</v>
      </c>
      <c r="F80" s="758">
        <f>+[4]BS17A!D$1597</f>
        <v>56</v>
      </c>
      <c r="G80" s="758">
        <f>+[4]BS17A!F$1597</f>
        <v>20</v>
      </c>
      <c r="H80" s="758">
        <f>+[4]BS17A!G$1597</f>
        <v>0</v>
      </c>
      <c r="I80" s="864">
        <f t="shared" si="13"/>
        <v>32</v>
      </c>
      <c r="J80" s="863">
        <f>+[4]BS17A!E$1597</f>
        <v>32</v>
      </c>
      <c r="K80" s="863">
        <f>+[4]BS17A!H$1597</f>
        <v>0</v>
      </c>
      <c r="L80" s="863">
        <f>+[4]BS17A!I$1597</f>
        <v>0</v>
      </c>
      <c r="M80" s="755">
        <f>+[4]BS17A!AB$1597</f>
        <v>3</v>
      </c>
      <c r="N80" s="755">
        <f>+[4]BS17A!Q$1597+[4]BS17A!R$1597</f>
        <v>0</v>
      </c>
      <c r="O80" s="755">
        <f>+[4]BS17D!C$1599</f>
        <v>0</v>
      </c>
      <c r="P80" s="755">
        <f>+[4]BS17A!S$1597</f>
        <v>0</v>
      </c>
      <c r="Q80" s="755">
        <f>+[4]BS17A!T$1597</f>
        <v>0</v>
      </c>
      <c r="R80" s="861"/>
      <c r="Y80" s="645">
        <f t="shared" si="12"/>
        <v>0</v>
      </c>
      <c r="Z80" s="514"/>
      <c r="AA80" s="648"/>
    </row>
    <row r="81" spans="1:27" ht="15" customHeight="1" x14ac:dyDescent="0.2">
      <c r="A81" s="575" t="s">
        <v>115</v>
      </c>
      <c r="B81" s="576" t="s">
        <v>116</v>
      </c>
      <c r="C81" s="862">
        <f>SUM([4]BS17A!C1632:C1635)</f>
        <v>136</v>
      </c>
      <c r="D81" s="759">
        <f>SUM([4]BS17A!D1632:D1635)</f>
        <v>66</v>
      </c>
      <c r="E81" s="757">
        <f t="shared" si="11"/>
        <v>68</v>
      </c>
      <c r="F81" s="758">
        <f>SUM([4]BS17A!D1632:D1635)</f>
        <v>66</v>
      </c>
      <c r="G81" s="758">
        <f>SUM([4]BS17A!F1632:F1635)</f>
        <v>2</v>
      </c>
      <c r="H81" s="758">
        <f>SUM([4]BS17A!G1632:G1635)</f>
        <v>0</v>
      </c>
      <c r="I81" s="864">
        <f t="shared" si="13"/>
        <v>71</v>
      </c>
      <c r="J81" s="863">
        <f>SUM([4]BS17A!E1632:E1635)</f>
        <v>70</v>
      </c>
      <c r="K81" s="863">
        <f>SUM([4]BS17A!H1632:H1635)</f>
        <v>1</v>
      </c>
      <c r="L81" s="863">
        <f>SUM([4]BS17A!I1632:I1635)</f>
        <v>0</v>
      </c>
      <c r="M81" s="755">
        <f>SUM([4]BS17A!AB1632:AB1635)</f>
        <v>0</v>
      </c>
      <c r="N81" s="755">
        <f>SUM([4]BS17A!Q1632:Q1635)+SUM([4]BS17A!R1632:R1635)</f>
        <v>0</v>
      </c>
      <c r="O81" s="755">
        <f>SUM([4]BS17D!C1634:C1637)</f>
        <v>0</v>
      </c>
      <c r="P81" s="755">
        <f>SUM([4]BS17A!S1632:S1635)</f>
        <v>0</v>
      </c>
      <c r="Q81" s="755">
        <f>SUM([4]BS17A!T1632:T1635)</f>
        <v>0</v>
      </c>
      <c r="R81" s="861"/>
      <c r="Y81" s="645">
        <f t="shared" si="12"/>
        <v>0</v>
      </c>
      <c r="Z81" s="514"/>
      <c r="AA81" s="648"/>
    </row>
    <row r="82" spans="1:27" ht="15" customHeight="1" x14ac:dyDescent="0.2">
      <c r="A82" s="713" t="s">
        <v>117</v>
      </c>
      <c r="B82" s="576" t="s">
        <v>118</v>
      </c>
      <c r="C82" s="862">
        <f>+[4]BS17A!C1639</f>
        <v>58</v>
      </c>
      <c r="D82" s="759">
        <f>+[4]BS17A!D1639</f>
        <v>52</v>
      </c>
      <c r="E82" s="757">
        <f t="shared" si="11"/>
        <v>52</v>
      </c>
      <c r="F82" s="758">
        <f>+[4]BS17A!D1639</f>
        <v>52</v>
      </c>
      <c r="G82" s="758">
        <f>+[4]BS17A!F1639</f>
        <v>0</v>
      </c>
      <c r="H82" s="758">
        <f>+[4]BS17A!G1639</f>
        <v>0</v>
      </c>
      <c r="I82" s="864">
        <f t="shared" si="13"/>
        <v>6</v>
      </c>
      <c r="J82" s="863">
        <f>+[4]BS17A!E1639</f>
        <v>6</v>
      </c>
      <c r="K82" s="863">
        <f>+[4]BS17A!H1639</f>
        <v>0</v>
      </c>
      <c r="L82" s="863">
        <f>+[4]BS17A!I1639</f>
        <v>0</v>
      </c>
      <c r="M82" s="755">
        <f>+[4]BS17A!AB$1639</f>
        <v>6</v>
      </c>
      <c r="N82" s="755">
        <f>+[4]BS17A!Q$1639+[4]BS17A!R$1639</f>
        <v>0</v>
      </c>
      <c r="O82" s="755">
        <f>+[4]BS17D!C$1641</f>
        <v>0</v>
      </c>
      <c r="P82" s="755">
        <f>+[4]BS17A!S$1639</f>
        <v>0</v>
      </c>
      <c r="Q82" s="755">
        <f>+[4]BS17A!T$1639</f>
        <v>0</v>
      </c>
      <c r="R82" s="861"/>
      <c r="Y82" s="645">
        <f t="shared" si="12"/>
        <v>0</v>
      </c>
      <c r="Z82" s="514"/>
      <c r="AA82" s="648"/>
    </row>
    <row r="83" spans="1:27" ht="15" customHeight="1" x14ac:dyDescent="0.2">
      <c r="A83" s="577" t="s">
        <v>119</v>
      </c>
      <c r="B83" s="578" t="s">
        <v>120</v>
      </c>
      <c r="C83" s="865">
        <f>+[4]BS17A!C$1914+[4]BS17A!C$1890-[4]BS17A!C$1935-[4]BS17A!C$1936</f>
        <v>51</v>
      </c>
      <c r="D83" s="798">
        <f>+[4]BS17A!D$1914+[4]BS17A!D$1890-[4]BS17A!D$1935-[4]BS17A!D$1936</f>
        <v>51</v>
      </c>
      <c r="E83" s="796">
        <f t="shared" si="11"/>
        <v>51</v>
      </c>
      <c r="F83" s="797">
        <f>+[4]BS17A!D$1914+[4]BS17A!D$1890-[4]BS17A!D$1935-[4]BS17A!D$1936</f>
        <v>51</v>
      </c>
      <c r="G83" s="797">
        <f>+[4]BS17A!F$1914+[4]BS17A!F$1890-[4]BS17A!F$1935-[4]BS17A!F$1936</f>
        <v>0</v>
      </c>
      <c r="H83" s="797">
        <f>+[4]BS17A!G$1914+[4]BS17A!G$1890-[4]BS17A!G$1935-[4]BS17A!G$1936</f>
        <v>0</v>
      </c>
      <c r="I83" s="866">
        <f t="shared" si="13"/>
        <v>0</v>
      </c>
      <c r="J83" s="867">
        <f>+[4]BS17A!E$1914+[4]BS17A!E$1890-[4]BS17A!E$1935-[4]BS17A!E$1936</f>
        <v>0</v>
      </c>
      <c r="K83" s="867">
        <f>+[4]BS17A!H$1914+[4]BS17A!H$1890-[4]BS17A!H$1935-[4]BS17A!H$1936</f>
        <v>0</v>
      </c>
      <c r="L83" s="867">
        <f>+[4]BS17A!I$1914+[4]BS17A!I$1890-[4]BS17A!I$1935-[4]BS17A!I$1936</f>
        <v>0</v>
      </c>
      <c r="M83" s="794">
        <f>+[4]BS17A!AB$1914+[4]BS17A!AB$1890-[4]BS17A!AB$1935-[4]BS17A!AB$1936</f>
        <v>41</v>
      </c>
      <c r="N83" s="794">
        <f>+[4]BS17A!Q$1914+[4]BS17A!Q$1890-[4]BS17A!Q$1935-[4]BS17A!Q$1936+[4]BS17A!R$1914+[4]BS17A!R$1890-[4]BS17A!R$1935-[4]BS17A!R$1936</f>
        <v>0</v>
      </c>
      <c r="O83" s="794">
        <f>+[4]BS17D!C$1916+[4]BS17D!C$1892-[4]BS17D!C$1939-[4]BS17D!C$1939</f>
        <v>0</v>
      </c>
      <c r="P83" s="794">
        <f>+[4]BS17A!S$1914+[4]BS17A!S$1890-[4]BS17A!S$1935-[4]BS17A!S$1936</f>
        <v>0</v>
      </c>
      <c r="Q83" s="794">
        <f>+[4]BS17A!T$1914+[4]BS17A!T$1890-[4]BS17A!T$1935-[4]BS17A!T$1936</f>
        <v>0</v>
      </c>
      <c r="R83" s="861"/>
      <c r="Y83" s="645">
        <f t="shared" si="12"/>
        <v>0</v>
      </c>
      <c r="Z83" s="514"/>
      <c r="AA83" s="648"/>
    </row>
    <row r="84" spans="1:27" ht="15" customHeight="1" x14ac:dyDescent="0.2">
      <c r="A84" s="577" t="s">
        <v>119</v>
      </c>
      <c r="B84" s="578" t="s">
        <v>121</v>
      </c>
      <c r="C84" s="865">
        <f>+[4]BS17A!C1845</f>
        <v>8</v>
      </c>
      <c r="D84" s="798">
        <f>+[4]BS17A!D$1845</f>
        <v>8</v>
      </c>
      <c r="E84" s="796">
        <f t="shared" si="11"/>
        <v>8</v>
      </c>
      <c r="F84" s="797">
        <f>+[4]BS17A!D$1845</f>
        <v>8</v>
      </c>
      <c r="G84" s="797">
        <f>+[4]BS17A!F$1845</f>
        <v>0</v>
      </c>
      <c r="H84" s="797">
        <f>+[4]BS17A!G$1845</f>
        <v>0</v>
      </c>
      <c r="I84" s="866">
        <f t="shared" si="13"/>
        <v>0</v>
      </c>
      <c r="J84" s="867">
        <f>+[4]BS17A!E$1845</f>
        <v>0</v>
      </c>
      <c r="K84" s="867">
        <f>+[4]BS17A!H$1845</f>
        <v>0</v>
      </c>
      <c r="L84" s="867">
        <f>+[4]BS17A!I$1845</f>
        <v>0</v>
      </c>
      <c r="M84" s="794">
        <f>+[4]BS17A!AB$1845</f>
        <v>0</v>
      </c>
      <c r="N84" s="794">
        <f>+[4]BS17A!Q$1845+[4]BS17A!R$1845</f>
        <v>0</v>
      </c>
      <c r="O84" s="794">
        <f>+[4]BS17D!C1847</f>
        <v>0</v>
      </c>
      <c r="P84" s="794">
        <f>+[4]BS17A!S$1845</f>
        <v>0</v>
      </c>
      <c r="Q84" s="794">
        <f>+[4]BS17A!T$1845</f>
        <v>0</v>
      </c>
      <c r="R84" s="861"/>
      <c r="Y84" s="645">
        <f t="shared" si="12"/>
        <v>0</v>
      </c>
      <c r="Z84" s="514"/>
      <c r="AA84" s="648"/>
    </row>
    <row r="85" spans="1:27" s="513" customFormat="1" ht="15" customHeight="1" x14ac:dyDescent="0.2">
      <c r="A85" s="1067" t="s">
        <v>122</v>
      </c>
      <c r="B85" s="1068"/>
      <c r="C85" s="868">
        <f>SUM(C68:C84)</f>
        <v>1062</v>
      </c>
      <c r="D85" s="869">
        <f>SUM(D68:D84)</f>
        <v>858</v>
      </c>
      <c r="E85" s="745">
        <f>SUM(E68:E84)</f>
        <v>922</v>
      </c>
      <c r="F85" s="870">
        <f>SUM(D68:D84)</f>
        <v>858</v>
      </c>
      <c r="G85" s="870">
        <f t="shared" ref="G85:Q85" si="14">SUM(G68:G84)</f>
        <v>64</v>
      </c>
      <c r="H85" s="870">
        <f t="shared" si="14"/>
        <v>0</v>
      </c>
      <c r="I85" s="871">
        <f t="shared" si="14"/>
        <v>214</v>
      </c>
      <c r="J85" s="872">
        <f t="shared" si="14"/>
        <v>204</v>
      </c>
      <c r="K85" s="872">
        <f t="shared" si="14"/>
        <v>10</v>
      </c>
      <c r="L85" s="872">
        <f t="shared" si="14"/>
        <v>0</v>
      </c>
      <c r="M85" s="873">
        <f t="shared" si="14"/>
        <v>364</v>
      </c>
      <c r="N85" s="873">
        <f t="shared" si="14"/>
        <v>66</v>
      </c>
      <c r="O85" s="873">
        <f t="shared" si="14"/>
        <v>0</v>
      </c>
      <c r="P85" s="873">
        <f t="shared" si="14"/>
        <v>0</v>
      </c>
      <c r="Q85" s="873">
        <f t="shared" si="14"/>
        <v>0</v>
      </c>
      <c r="R85" s="861"/>
      <c r="Y85" s="645">
        <f t="shared" si="12"/>
        <v>0</v>
      </c>
      <c r="AA85" s="647"/>
    </row>
    <row r="86" spans="1:27" s="613" customFormat="1" ht="31.5" customHeight="1" x14ac:dyDescent="0.2">
      <c r="A86" s="567" t="s">
        <v>123</v>
      </c>
      <c r="B86" s="636"/>
      <c r="C86" s="750"/>
      <c r="D86" s="856"/>
      <c r="E86" s="750"/>
      <c r="F86" s="856"/>
      <c r="G86" s="856"/>
      <c r="H86" s="856"/>
      <c r="I86" s="750"/>
      <c r="J86" s="856"/>
      <c r="K86" s="856"/>
      <c r="L86" s="856"/>
      <c r="M86" s="856"/>
      <c r="N86" s="856"/>
      <c r="O86" s="856"/>
      <c r="P86" s="856"/>
      <c r="Q86" s="856"/>
      <c r="R86" s="874"/>
      <c r="Y86" s="714"/>
    </row>
    <row r="87" spans="1:27" s="613" customFormat="1" ht="15" customHeight="1" x14ac:dyDescent="0.2">
      <c r="A87" s="612" t="s">
        <v>118</v>
      </c>
      <c r="B87" s="636"/>
      <c r="C87" s="750"/>
      <c r="D87" s="856"/>
      <c r="E87" s="750"/>
      <c r="F87" s="856"/>
      <c r="G87" s="856"/>
      <c r="H87" s="856"/>
      <c r="I87" s="750"/>
      <c r="J87" s="856"/>
      <c r="K87" s="856"/>
      <c r="L87" s="856"/>
      <c r="M87" s="856"/>
      <c r="N87" s="856"/>
      <c r="O87" s="856"/>
      <c r="P87" s="856"/>
      <c r="Q87" s="856"/>
      <c r="R87" s="874"/>
      <c r="Y87" s="714"/>
    </row>
    <row r="88" spans="1:27" ht="12.75" customHeight="1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/>
      <c r="Z88" s="514"/>
      <c r="AA88" s="648"/>
    </row>
    <row r="89" spans="1:27" ht="13.5" customHeight="1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/>
      <c r="Z89" s="514"/>
      <c r="AA89" s="648"/>
    </row>
    <row r="90" spans="1:27" ht="28.5" customHeight="1" x14ac:dyDescent="0.25">
      <c r="A90" s="1134"/>
      <c r="B90" s="1135"/>
      <c r="C90" s="735" t="s">
        <v>14</v>
      </c>
      <c r="D90" s="569" t="s">
        <v>89</v>
      </c>
      <c r="E90" s="570" t="s">
        <v>14</v>
      </c>
      <c r="F90" s="571" t="s">
        <v>90</v>
      </c>
      <c r="G90" s="571" t="s">
        <v>91</v>
      </c>
      <c r="H90" s="572" t="s">
        <v>92</v>
      </c>
      <c r="I90" s="570" t="s">
        <v>14</v>
      </c>
      <c r="J90" s="571" t="s">
        <v>90</v>
      </c>
      <c r="K90" s="571" t="s">
        <v>91</v>
      </c>
      <c r="L90" s="572" t="s">
        <v>92</v>
      </c>
      <c r="M90" s="1081"/>
      <c r="N90" s="1081"/>
      <c r="O90" s="1043"/>
      <c r="P90" s="1077"/>
      <c r="Q90" s="1077"/>
      <c r="R90"/>
      <c r="Z90" s="514"/>
      <c r="AA90" s="648"/>
    </row>
    <row r="91" spans="1:27" ht="15" customHeight="1" x14ac:dyDescent="0.2">
      <c r="A91" s="573" t="s">
        <v>124</v>
      </c>
      <c r="B91" s="574" t="s">
        <v>125</v>
      </c>
      <c r="C91" s="858">
        <f>+[4]BS17A!C1640+[4]BS17A!C1643+[4]BS17A!C1644+[4]BS17A!C1645+[4]BS17A!C1653+[4]BS17A!C1654+[4]BS17A!C1655+[4]BS17A!C1663+[4]BS17A!C1664+[4]BS17A!C1665+[4]BS17A!C1666+[4]BS17A!C1667+[4]BS17A!C1668+[4]BS17A!C1669+[4]BS17A!C1670+[4]BS17A!C1671+[4]BS17A!C1672+[4]BS17A!C1673+[4]BS17A!C1674+[4]BS17A!C1675+[4]BS17A!C1676+[4]BS17A!C1678+[4]BS17A!C1679+[4]BS17A!C1680+[4]BS17A!C1681+[4]BS17A!C1682+[4]BS17A!C1683+[4]BS17A!C1684+[4]BS17A!C1685+[4]BS17A!C1687+[4]BS17A!C1688+[4]BS17A!C1689+[4]BS17A!C1691+[4]BS17A!C1692+[4]BS17A!C1693+[4]BS17A!C1694+[4]BS17A!C1698+[4]BS17A!C1699+[4]BS17A!C1700+[4]BS17A!C1702+[4]BS17A!C1703+[4]BS17A!C1704+[4]BS17A!C1705+[4]BS17A!C1708+[4]BS17A!C1710+[4]BS17A!C1711+[4]BS17A!C1719+[4]BS17A!C1720+[4]BS17A!C1721+[4]BS17A!C1722+[4]BS17A!C1723+[4]BS17A!C1725+[4]BS17A!C1726+[4]BS17A!C1727+[4]BS17A!C1728+[4]BS17A!C1730+[4]BS17A!C1732+[4]BS17A!C1733+[4]BS17A!C1736+[4]BS17A!C1737+[4]BS17A!C1738+[4]BS17A!C1740+[4]BS17A!C1741+[4]BS17A!C1742+[4]BS17A!C1743+[4]BS17A!C1744+[4]BS17A!C1745+[4]BS17A!C1746+[4]BS17A!C1747+[4]BS17A!C1748+[4]BS17A!C1753+[4]BS17A!C1754+[4]BS17A!C1755+[4]BS17A!C1761+[4]BS17A!C1762+[4]BS17A!C1766+[4]BS17A!C1767+[4]BS17A!C1768+[4]BS17A!C1769+[4]BS17A!C1770+[4]BS17A!C1771+[4]BS17A!C1772+[4]BS17A!C1773+[4]BS17A!C1774+[4]BS17A!C1775+[4]BS17A!C1776+[4]BS17A!C1784+[4]BS17A!C1793+[4]BS17A!C1796+[4]BS17A!C1797+[4]BS17A!C1799+[4]BS17A!C1804+[4]BS17A!C1806+[4]BS17A!C1807+[4]BS17A!C1808+[4]BS17A!C1809+[4]BS17A!C1815+[4]BS17A!C1817+[4]BS17A!C1818+[4]BS17A!C1820+[4]BS17A!C1821+[4]BS17A!C1823+[4]BS17A!C1824+[4]BS17A!C1825+[4]BS17A!C1827+[4]BS17A!C1833+[4]BS17A!C1837+[4]BS17A!C1843</f>
        <v>37</v>
      </c>
      <c r="D91" s="792">
        <f>+[4]BS17A!D1640+[4]BS17A!D1643+[4]BS17A!D1644+[4]BS17A!D1645+[4]BS17A!D1653+[4]BS17A!D1654+[4]BS17A!D1655+[4]BS17A!D1663+[4]BS17A!D1664+[4]BS17A!D1665+[4]BS17A!D1666+[4]BS17A!D1667+[4]BS17A!D1668+[4]BS17A!D1669+[4]BS17A!D1670+[4]BS17A!D1671+[4]BS17A!D1672+[4]BS17A!D1673+[4]BS17A!D1674+[4]BS17A!D1675+[4]BS17A!D1676+[4]BS17A!D1678+[4]BS17A!D1679+[4]BS17A!D1680+[4]BS17A!D1681+[4]BS17A!D1682+[4]BS17A!D1683+[4]BS17A!D1684+[4]BS17A!D1685+[4]BS17A!D1687+[4]BS17A!D1688+[4]BS17A!D1689+[4]BS17A!D1691+[4]BS17A!D1692+[4]BS17A!D1693+[4]BS17A!D1694+[4]BS17A!D1698+[4]BS17A!D1699+[4]BS17A!D1700+[4]BS17A!D1702+[4]BS17A!D1703+[4]BS17A!D1704+[4]BS17A!D1705+[4]BS17A!D1708+[4]BS17A!D1710+[4]BS17A!D1711+[4]BS17A!D1719+[4]BS17A!D1720+[4]BS17A!D1721+[4]BS17A!D1722+[4]BS17A!D1723+[4]BS17A!D1725+[4]BS17A!D1726+[4]BS17A!D1727+[4]BS17A!D1728+[4]BS17A!D1730+[4]BS17A!D1732+[4]BS17A!D1733+[4]BS17A!D1736+[4]BS17A!D1737+[4]BS17A!D1738+[4]BS17A!D1740+[4]BS17A!D1741+[4]BS17A!D1742+[4]BS17A!D1743+[4]BS17A!D1744+[4]BS17A!D1745+[4]BS17A!D1746+[4]BS17A!D1747+[4]BS17A!D1748+[4]BS17A!D1753+[4]BS17A!D1754+[4]BS17A!D1755+[4]BS17A!D1761+[4]BS17A!D1762+[4]BS17A!D1766+[4]BS17A!D1767+[4]BS17A!D1768+[4]BS17A!D1769+[4]BS17A!D1770+[4]BS17A!D1771+[4]BS17A!D1772+[4]BS17A!D1773+[4]BS17A!D1774+[4]BS17A!D1775+[4]BS17A!D1776+[4]BS17A!D1784+[4]BS17A!D1793+[4]BS17A!D1796+[4]BS17A!D1797+[4]BS17A!D1799+[4]BS17A!D1804+[4]BS17A!D1806+[4]BS17A!D1807+[4]BS17A!D1808+[4]BS17A!D1809+[4]BS17A!D1815+[4]BS17A!D1817+[4]BS17A!D1818+[4]BS17A!D1820+[4]BS17A!D1821+[4]BS17A!D1823+[4]BS17A!D1824+[4]BS17A!D1825+[4]BS17A!D1827+[4]BS17A!D1833+[4]BS17A!D1837+[4]BS17A!D1843</f>
        <v>34</v>
      </c>
      <c r="E91" s="790">
        <f>SUM(F91:H91)</f>
        <v>34</v>
      </c>
      <c r="F91" s="791">
        <f>+[4]BS17A!D1640+[4]BS17A!D1643+[4]BS17A!D1644+[4]BS17A!D1645+[4]BS17A!D1653+[4]BS17A!D1654+[4]BS17A!D1655+[4]BS17A!D1663+[4]BS17A!D1664+[4]BS17A!D1665+[4]BS17A!D1666+[4]BS17A!D1667+[4]BS17A!D1668+[4]BS17A!D1669+[4]BS17A!D1670+[4]BS17A!D1671+[4]BS17A!D1672+[4]BS17A!D1673+[4]BS17A!D1674+[4]BS17A!D1675+[4]BS17A!D1676+[4]BS17A!D1678+[4]BS17A!D1679+[4]BS17A!D1680+[4]BS17A!D1681+[4]BS17A!D1682+[4]BS17A!D1683+[4]BS17A!D1684+[4]BS17A!D1685+[4]BS17A!D1687+[4]BS17A!D1688+[4]BS17A!D1689+[4]BS17A!D1691+[4]BS17A!D1692+[4]BS17A!D1693+[4]BS17A!D1694+[4]BS17A!D1698+[4]BS17A!D1699+[4]BS17A!D1700+[4]BS17A!D1702+[4]BS17A!D1703+[4]BS17A!D1704+[4]BS17A!D1705+[4]BS17A!D1708+[4]BS17A!D1710+[4]BS17A!D1711+[4]BS17A!D1719+[4]BS17A!D1720+[4]BS17A!D1721+[4]BS17A!D1722+[4]BS17A!D1723+[4]BS17A!D1725+[4]BS17A!D1726+[4]BS17A!D1727+[4]BS17A!D1728+[4]BS17A!D1730+[4]BS17A!D1732+[4]BS17A!D1733+[4]BS17A!D1736+[4]BS17A!D1737+[4]BS17A!D1738+[4]BS17A!D1740+[4]BS17A!D1741+[4]BS17A!D1742+[4]BS17A!D1743+[4]BS17A!D1744+[4]BS17A!D1745+[4]BS17A!D1746+[4]BS17A!D1747+[4]BS17A!D1748+[4]BS17A!D1753+[4]BS17A!D1754+[4]BS17A!D1755+[4]BS17A!D1761+[4]BS17A!D1762+[4]BS17A!D1766+[4]BS17A!D1767+[4]BS17A!D1768+[4]BS17A!D1769+[4]BS17A!D1770+[4]BS17A!D1771+[4]BS17A!D1772+[4]BS17A!D1773+[4]BS17A!D1774+[4]BS17A!D1775+[4]BS17A!D1776+[4]BS17A!D1784+[4]BS17A!D1793+[4]BS17A!D1796+[4]BS17A!D1797+[4]BS17A!D1799+[4]BS17A!D1804+[4]BS17A!D1806+[4]BS17A!D1807+[4]BS17A!D1808+[4]BS17A!D1809+[4]BS17A!D1815+[4]BS17A!D1817+[4]BS17A!D1818+[4]BS17A!D1820+[4]BS17A!D1821+[4]BS17A!D1823+[4]BS17A!D1824+[4]BS17A!D1825+[4]BS17A!D1827+[4]BS17A!D1833+[4]BS17A!D1837+[4]BS17A!D1843</f>
        <v>34</v>
      </c>
      <c r="G91" s="791">
        <f>+[4]BS17A!F1640+[4]BS17A!F1643+[4]BS17A!F1644+[4]BS17A!F1645+[4]BS17A!F1653+[4]BS17A!F1654+[4]BS17A!F1655+[4]BS17A!F1663+[4]BS17A!F1664+[4]BS17A!F1665+[4]BS17A!F1666+[4]BS17A!F1667+[4]BS17A!F1668+[4]BS17A!F1669+[4]BS17A!F1670+[4]BS17A!F1671+[4]BS17A!F1672+[4]BS17A!F1673+[4]BS17A!F1674+[4]BS17A!F1675+[4]BS17A!F1676+[4]BS17A!F1678+[4]BS17A!F1679+[4]BS17A!F1680+[4]BS17A!F1681+[4]BS17A!F1682+[4]BS17A!F1683+[4]BS17A!F1684+[4]BS17A!F1685+[4]BS17A!F1687+[4]BS17A!F1688+[4]BS17A!F1689+[4]BS17A!F1691+[4]BS17A!F1692+[4]BS17A!F1693+[4]BS17A!F1694+[4]BS17A!F1698+[4]BS17A!F1699+[4]BS17A!F1700+[4]BS17A!F1702+[4]BS17A!F1703+[4]BS17A!F1704+[4]BS17A!F1705+[4]BS17A!F1708+[4]BS17A!F1710+[4]BS17A!F1711+[4]BS17A!F1719+[4]BS17A!F1720+[4]BS17A!F1721+[4]BS17A!F1722+[4]BS17A!F1723+[4]BS17A!F1725+[4]BS17A!F1726+[4]BS17A!F1727+[4]BS17A!F1728+[4]BS17A!F1730+[4]BS17A!F1732+[4]BS17A!F1733+[4]BS17A!F1736+[4]BS17A!F1737+[4]BS17A!F1738+[4]BS17A!F1740+[4]BS17A!F1741+[4]BS17A!F1742+[4]BS17A!F1743+[4]BS17A!F1744+[4]BS17A!F1745+[4]BS17A!F1746+[4]BS17A!F1747+[4]BS17A!F1748+[4]BS17A!F1753+[4]BS17A!F1754+[4]BS17A!F1755+[4]BS17A!F1761+[4]BS17A!F1762+[4]BS17A!F1766+[4]BS17A!F1767+[4]BS17A!F1768+[4]BS17A!F1769+[4]BS17A!F1770+[4]BS17A!F1771+[4]BS17A!F1772+[4]BS17A!F1773+[4]BS17A!F1774+[4]BS17A!F1775+[4]BS17A!F1776+[4]BS17A!F1784+[4]BS17A!F1793+[4]BS17A!F1796+[4]BS17A!F1797+[4]BS17A!F1799+[4]BS17A!F1804+[4]BS17A!F1806+[4]BS17A!F1807+[4]BS17A!F1808+[4]BS17A!F1809+[4]BS17A!F1815+[4]BS17A!F1817+[4]BS17A!F1818+[4]BS17A!F1820+[4]BS17A!F1821+[4]BS17A!F1823+[4]BS17A!F1824+[4]BS17A!F1825+[4]BS17A!F1827+[4]BS17A!F1833+[4]BS17A!F1837+[4]BS17A!F1843</f>
        <v>0</v>
      </c>
      <c r="H91" s="791">
        <f>+[4]BS17A!G1640+[4]BS17A!G1643+[4]BS17A!G1644+[4]BS17A!G1645+[4]BS17A!G1653+[4]BS17A!G1654+[4]BS17A!G1655+[4]BS17A!G1663+[4]BS17A!G1664+[4]BS17A!G1665+[4]BS17A!G1666+[4]BS17A!G1667+[4]BS17A!G1668+[4]BS17A!G1669+[4]BS17A!G1670+[4]BS17A!G1671+[4]BS17A!G1672+[4]BS17A!G1673+[4]BS17A!G1674+[4]BS17A!G1675+[4]BS17A!G1676+[4]BS17A!G1678+[4]BS17A!G1679+[4]BS17A!G1680+[4]BS17A!G1681+[4]BS17A!G1682+[4]BS17A!G1683+[4]BS17A!G1684+[4]BS17A!G1685+[4]BS17A!G1687+[4]BS17A!G1688+[4]BS17A!G1689+[4]BS17A!G1691+[4]BS17A!G1692+[4]BS17A!G1693+[4]BS17A!G1694+[4]BS17A!G1698+[4]BS17A!G1699+[4]BS17A!G1700+[4]BS17A!G1702+[4]BS17A!G1703+[4]BS17A!G1704+[4]BS17A!G1705+[4]BS17A!G1708+[4]BS17A!G1710+[4]BS17A!G1711+[4]BS17A!G1719+[4]BS17A!G1720+[4]BS17A!G1721+[4]BS17A!G1722+[4]BS17A!G1723+[4]BS17A!G1725+[4]BS17A!G1726+[4]BS17A!G1727+[4]BS17A!G1728+[4]BS17A!G1730+[4]BS17A!G1732+[4]BS17A!G1733+[4]BS17A!G1736+[4]BS17A!G1737+[4]BS17A!G1738+[4]BS17A!G1740+[4]BS17A!G1741+[4]BS17A!G1742+[4]BS17A!G1743+[4]BS17A!G1744+[4]BS17A!G1745+[4]BS17A!G1746+[4]BS17A!G1747+[4]BS17A!G1748+[4]BS17A!G1753+[4]BS17A!G1754+[4]BS17A!G1755+[4]BS17A!G1761+[4]BS17A!G1762+[4]BS17A!G1766+[4]BS17A!G1767+[4]BS17A!G1768+[4]BS17A!G1769+[4]BS17A!G1770+[4]BS17A!G1771+[4]BS17A!G1772+[4]BS17A!G1773+[4]BS17A!G1774+[4]BS17A!G1775+[4]BS17A!G1776+[4]BS17A!G1784+[4]BS17A!G1793+[4]BS17A!G1796+[4]BS17A!G1797+[4]BS17A!G1799+[4]BS17A!G1804+[4]BS17A!G1806+[4]BS17A!G1807+[4]BS17A!G1808+[4]BS17A!G1809+[4]BS17A!G1815+[4]BS17A!G1817+[4]BS17A!G1818+[4]BS17A!G1820+[4]BS17A!G1821+[4]BS17A!G1823+[4]BS17A!G1824+[4]BS17A!G1825+[4]BS17A!G1827+[4]BS17A!G1833+[4]BS17A!G1837+[4]BS17A!G1843</f>
        <v>0</v>
      </c>
      <c r="I91" s="859">
        <f>SUM(J91:L91)</f>
        <v>3</v>
      </c>
      <c r="J91" s="860">
        <f>+[4]BS17A!E1640+[4]BS17A!E1643+[4]BS17A!E1644+[4]BS17A!E1645+[4]BS17A!E1653+[4]BS17A!E1654+[4]BS17A!E1655+[4]BS17A!E1663+[4]BS17A!E1664+[4]BS17A!E1665+[4]BS17A!E1666+[4]BS17A!E1667+[4]BS17A!E1668+[4]BS17A!E1669+[4]BS17A!E1670+[4]BS17A!E1671+[4]BS17A!E1672+[4]BS17A!E1673+[4]BS17A!E1674+[4]BS17A!E1675+[4]BS17A!E1676+[4]BS17A!E1678+[4]BS17A!E1679+[4]BS17A!E1680+[4]BS17A!E1681+[4]BS17A!E1682+[4]BS17A!E1683+[4]BS17A!E1684+[4]BS17A!E1685+[4]BS17A!E1687+[4]BS17A!E1688+[4]BS17A!E1689+[4]BS17A!E1691+[4]BS17A!E1692+[4]BS17A!E1693+[4]BS17A!E1694+[4]BS17A!E1698+[4]BS17A!E1699+[4]BS17A!E1700+[4]BS17A!E1702+[4]BS17A!E1703+[4]BS17A!E1704+[4]BS17A!E1705+[4]BS17A!E1708+[4]BS17A!E1710+[4]BS17A!E1711+[4]BS17A!E1719+[4]BS17A!E1720+[4]BS17A!E1721+[4]BS17A!E1722+[4]BS17A!E1723+[4]BS17A!E1725+[4]BS17A!E1726+[4]BS17A!E1727+[4]BS17A!E1728+[4]BS17A!E1730+[4]BS17A!E1732+[4]BS17A!E1733+[4]BS17A!E1736+[4]BS17A!E1737+[4]BS17A!E1738+[4]BS17A!E1740+[4]BS17A!E1741+[4]BS17A!E1742+[4]BS17A!E1743+[4]BS17A!E1744+[4]BS17A!E1745+[4]BS17A!E1746+[4]BS17A!E1747+[4]BS17A!E1748+[4]BS17A!E1753+[4]BS17A!E1754+[4]BS17A!E1755+[4]BS17A!E1761+[4]BS17A!E1762+[4]BS17A!E1766+[4]BS17A!E1767+[4]BS17A!E1768+[4]BS17A!E1769+[4]BS17A!E1770+[4]BS17A!E1771+[4]BS17A!E1772+[4]BS17A!E1773+[4]BS17A!E1774+[4]BS17A!E1775+[4]BS17A!E1776+[4]BS17A!E1784+[4]BS17A!E1793+[4]BS17A!E1796+[4]BS17A!E1797+[4]BS17A!E1799+[4]BS17A!E1804+[4]BS17A!E1806+[4]BS17A!E1807+[4]BS17A!E1808+[4]BS17A!E1809+[4]BS17A!E1815+[4]BS17A!E1817+[4]BS17A!E1818+[4]BS17A!E1820+[4]BS17A!E1821+[4]BS17A!E1823+[4]BS17A!E1824+[4]BS17A!E1825+[4]BS17A!E1827+[4]BS17A!E1833+[4]BS17A!E1837+[4]BS17A!E1843</f>
        <v>3</v>
      </c>
      <c r="K91" s="860">
        <f>+[4]BS17A!H1640+[4]BS17A!H1643+[4]BS17A!H1644+[4]BS17A!H1645+[4]BS17A!H1653+[4]BS17A!H1654+[4]BS17A!H1655+[4]BS17A!H1663+[4]BS17A!H1664+[4]BS17A!H1665+[4]BS17A!H1666+[4]BS17A!H1667+[4]BS17A!H1668+[4]BS17A!H1669+[4]BS17A!H1670+[4]BS17A!H1671+[4]BS17A!H1672+[4]BS17A!H1673+[4]BS17A!H1674+[4]BS17A!H1675+[4]BS17A!H1676+[4]BS17A!H1678+[4]BS17A!H1679+[4]BS17A!H1680+[4]BS17A!H1681+[4]BS17A!H1682+[4]BS17A!H1683+[4]BS17A!H1684+[4]BS17A!H1685+[4]BS17A!H1687+[4]BS17A!H1688+[4]BS17A!H1689+[4]BS17A!H1691+[4]BS17A!H1692+[4]BS17A!H1693+[4]BS17A!H1694+[4]BS17A!H1698+[4]BS17A!H1699+[4]BS17A!H1700+[4]BS17A!H1702+[4]BS17A!H1703+[4]BS17A!H1704+[4]BS17A!H1705+[4]BS17A!H1708+[4]BS17A!H1710+[4]BS17A!H1711+[4]BS17A!H1719+[4]BS17A!H1720+[4]BS17A!H1721+[4]BS17A!H1722+[4]BS17A!H1723+[4]BS17A!H1725+[4]BS17A!H1726+[4]BS17A!H1727+[4]BS17A!H1728+[4]BS17A!H1730+[4]BS17A!H1732+[4]BS17A!H1733+[4]BS17A!H1736+[4]BS17A!H1737+[4]BS17A!H1738+[4]BS17A!H1740+[4]BS17A!H1741+[4]BS17A!H1742+[4]BS17A!H1743+[4]BS17A!H1744+[4]BS17A!H1745+[4]BS17A!H1746+[4]BS17A!H1747+[4]BS17A!H1748+[4]BS17A!H1753+[4]BS17A!H1754+[4]BS17A!H1755+[4]BS17A!H1761+[4]BS17A!H1762+[4]BS17A!H1766+[4]BS17A!H1767+[4]BS17A!H1768+[4]BS17A!H1769+[4]BS17A!H1770+[4]BS17A!H1771+[4]BS17A!H1772+[4]BS17A!H1773+[4]BS17A!H1774+[4]BS17A!H1775+[4]BS17A!H1776+[4]BS17A!H1784+[4]BS17A!H1793+[4]BS17A!H1796+[4]BS17A!H1797+[4]BS17A!H1799+[4]BS17A!H1804+[4]BS17A!H1806+[4]BS17A!H1807+[4]BS17A!H1808+[4]BS17A!H1809+[4]BS17A!H1815+[4]BS17A!H1817+[4]BS17A!H1818+[4]BS17A!H1820+[4]BS17A!H1821+[4]BS17A!H1823+[4]BS17A!H1824+[4]BS17A!H1825+[4]BS17A!H1827+[4]BS17A!H1833+[4]BS17A!H1837+[4]BS17A!H1843</f>
        <v>0</v>
      </c>
      <c r="L91" s="860">
        <f>+[4]BS17A!I1640+[4]BS17A!I1643+[4]BS17A!I1644+[4]BS17A!I1645+[4]BS17A!I1653+[4]BS17A!I1654+[4]BS17A!I1655+[4]BS17A!I1663+[4]BS17A!I1664+[4]BS17A!I1665+[4]BS17A!I1666+[4]BS17A!I1667+[4]BS17A!I1668+[4]BS17A!I1669+[4]BS17A!I1670+[4]BS17A!I1671+[4]BS17A!I1672+[4]BS17A!I1673+[4]BS17A!I1674+[4]BS17A!I1675+[4]BS17A!I1676+[4]BS17A!I1678+[4]BS17A!I1679+[4]BS17A!I1680+[4]BS17A!I1681+[4]BS17A!I1682+[4]BS17A!I1683+[4]BS17A!I1684+[4]BS17A!I1685+[4]BS17A!I1687+[4]BS17A!I1688+[4]BS17A!I1689+[4]BS17A!I1691+[4]BS17A!I1692+[4]BS17A!I1693+[4]BS17A!I1694+[4]BS17A!I1698+[4]BS17A!I1699+[4]BS17A!I1700+[4]BS17A!I1702+[4]BS17A!I1703+[4]BS17A!I1704+[4]BS17A!I1705+[4]BS17A!I1708+[4]BS17A!I1710+[4]BS17A!I1711+[4]BS17A!I1719+[4]BS17A!I1720+[4]BS17A!I1721+[4]BS17A!I1722+[4]BS17A!I1723+[4]BS17A!I1725+[4]BS17A!I1726+[4]BS17A!I1727+[4]BS17A!I1728+[4]BS17A!I1730+[4]BS17A!I1732+[4]BS17A!I1733+[4]BS17A!I1736+[4]BS17A!I1737+[4]BS17A!I1738+[4]BS17A!I1740+[4]BS17A!I1741+[4]BS17A!I1742+[4]BS17A!I1743+[4]BS17A!I1744+[4]BS17A!I1745+[4]BS17A!I1746+[4]BS17A!I1747+[4]BS17A!I1748+[4]BS17A!I1753+[4]BS17A!I1754+[4]BS17A!I1755+[4]BS17A!I1761+[4]BS17A!I1762+[4]BS17A!I1766+[4]BS17A!I1767+[4]BS17A!I1768+[4]BS17A!I1769+[4]BS17A!I1770+[4]BS17A!I1771+[4]BS17A!I1772+[4]BS17A!I1773+[4]BS17A!I1774+[4]BS17A!I1775+[4]BS17A!I1776+[4]BS17A!I1784+[4]BS17A!I1793+[4]BS17A!I1796+[4]BS17A!I1797+[4]BS17A!I1799+[4]BS17A!I1804+[4]BS17A!I1806+[4]BS17A!I1807+[4]BS17A!I1808+[4]BS17A!I1809+[4]BS17A!I1815+[4]BS17A!I1817+[4]BS17A!I1818+[4]BS17A!I1820+[4]BS17A!I1821+[4]BS17A!I1823+[4]BS17A!I1824+[4]BS17A!I1825+[4]BS17A!I1827+[4]BS17A!I1833+[4]BS17A!I1837+[4]BS17A!I1843</f>
        <v>0</v>
      </c>
      <c r="M91" s="788">
        <f>+[4]BS17A!AB1640+[4]BS17A!AB1643+[4]BS17A!AB1644+[4]BS17A!AB1645+[4]BS17A!AB1653+[4]BS17A!AB1654+[4]BS17A!AB1655+[4]BS17A!AB1663+[4]BS17A!AB1664+[4]BS17A!AB1665+[4]BS17A!AB1666+[4]BS17A!AB1667+[4]BS17A!AB1668+[4]BS17A!AB1669+[4]BS17A!AB1670+[4]BS17A!AB1671+[4]BS17A!AB1672+[4]BS17A!AB1673+[4]BS17A!AB1674+[4]BS17A!AB1675+[4]BS17A!AB1676+[4]BS17A!AB1678+[4]BS17A!AB1679+[4]BS17A!AB1680+[4]BS17A!AB1681+[4]BS17A!AB1682+[4]BS17A!AB1683+[4]BS17A!AB1684+[4]BS17A!AB1685+[4]BS17A!AB1687+[4]BS17A!AB1688+[4]BS17A!AB1689+[4]BS17A!AB1691+[4]BS17A!AB1692+[4]BS17A!AB1693+[4]BS17A!AB1694+[4]BS17A!AB1698+[4]BS17A!AB1699+[4]BS17A!AB1700+[4]BS17A!AB1702+[4]BS17A!AB1703+[4]BS17A!AB1704+[4]BS17A!AB1705+[4]BS17A!AB1708+[4]BS17A!AB1710+[4]BS17A!AB1711+[4]BS17A!AB1719+[4]BS17A!AB1720+[4]BS17A!AB1721+[4]BS17A!AB1722+[4]BS17A!AB1723+[4]BS17A!AB1725+[4]BS17A!AB1726+[4]BS17A!AB1727+[4]BS17A!AB1728+[4]BS17A!AB1730+[4]BS17A!AB1732+[4]BS17A!AB1733+[4]BS17A!AB1736+[4]BS17A!AB1737+[4]BS17A!AB1738+[4]BS17A!AB1740+[4]BS17A!AB1741+[4]BS17A!AB1742+[4]BS17A!AB1743+[4]BS17A!AB1744+[4]BS17A!AB1745+[4]BS17A!AB1746+[4]BS17A!AB1747+[4]BS17A!AB1748+[4]BS17A!AB1753+[4]BS17A!AB1754+[4]BS17A!AB1755+[4]BS17A!AB1761+[4]BS17A!AB1762+[4]BS17A!AB1766+[4]BS17A!AB1767+[4]BS17A!AB1768+[4]BS17A!AB1769+[4]BS17A!AB1770+[4]BS17A!AB1771+[4]BS17A!AB1772+[4]BS17A!AB1773+[4]BS17A!AB1774+[4]BS17A!AB1775+[4]BS17A!AB1776+[4]BS17A!AB1784+[4]BS17A!AB1793+[4]BS17A!AB1796+[4]BS17A!AB1797+[4]BS17A!AB1799+[4]BS17A!AB1804+[4]BS17A!AB1806+[4]BS17A!AB1807+[4]BS17A!AB1808+[4]BS17A!AB1809+[4]BS17A!AB1815+[4]BS17A!AB1817+[4]BS17A!AB1818+[4]BS17A!AB1820+[4]BS17A!AB1821+[4]BS17A!AB1823+[4]BS17A!AB1824+[4]BS17A!AB1825+[4]BS17A!AB1827+[4]BS17A!AB1833+[4]BS17A!AB1837+[4]BS17A!AB1843</f>
        <v>5</v>
      </c>
      <c r="N91" s="788">
        <f>+[4]BS17A!Q1640+[4]BS17A!Q1643+[4]BS17A!Q1644+[4]BS17A!Q1645+[4]BS17A!Q1653+[4]BS17A!Q1654+[4]BS17A!Q1655+[4]BS17A!Q1663+[4]BS17A!Q1664+[4]BS17A!Q1665+[4]BS17A!Q1666+[4]BS17A!Q1667+[4]BS17A!Q1668+[4]BS17A!Q1669+[4]BS17A!Q1670+[4]BS17A!Q1671+[4]BS17A!Q1672+[4]BS17A!Q1673+[4]BS17A!Q1674+[4]BS17A!Q1675+[4]BS17A!Q1676+[4]BS17A!Q1678+[4]BS17A!Q1679+[4]BS17A!Q1680+[4]BS17A!Q1681+[4]BS17A!Q1682+[4]BS17A!Q1683+[4]BS17A!Q1684+[4]BS17A!Q1685+[4]BS17A!Q1687+[4]BS17A!Q1688+[4]BS17A!Q1689+[4]BS17A!Q1691+[4]BS17A!Q1692+[4]BS17A!Q1693+[4]BS17A!Q1694+[4]BS17A!Q1698+[4]BS17A!Q1699+[4]BS17A!Q1700+[4]BS17A!Q1702+[4]BS17A!Q1703+[4]BS17A!Q1704+[4]BS17A!Q1705+[4]BS17A!Q1708+[4]BS17A!Q1710+[4]BS17A!Q1711+[4]BS17A!Q1719+[4]BS17A!Q1720+[4]BS17A!Q1721+[4]BS17A!Q1722+[4]BS17A!Q1723+[4]BS17A!Q1725+[4]BS17A!Q1726+[4]BS17A!Q1727+[4]BS17A!Q1728+[4]BS17A!Q1730+[4]BS17A!Q1732+[4]BS17A!Q1733+[4]BS17A!Q1736+[4]BS17A!Q1737+[4]BS17A!Q1738+[4]BS17A!Q1740+[4]BS17A!Q1741+[4]BS17A!Q1742+[4]BS17A!Q1743+[4]BS17A!Q1744+[4]BS17A!Q1745+[4]BS17A!Q1746+[4]BS17A!Q1747+[4]BS17A!Q1748+[4]BS17A!Q1753+[4]BS17A!Q1754+[4]BS17A!Q1755+[4]BS17A!Q1761+[4]BS17A!Q1762+[4]BS17A!Q1766+[4]BS17A!Q1767+[4]BS17A!Q1768+[4]BS17A!Q1769+[4]BS17A!Q1770+[4]BS17A!Q1771+[4]BS17A!Q1772+[4]BS17A!Q1773+[4]BS17A!Q1774+[4]BS17A!Q1775+[4]BS17A!Q1776+[4]BS17A!Q1784+[4]BS17A!Q1793+[4]BS17A!Q1796+[4]BS17A!Q1797+[4]BS17A!Q1799+[4]BS17A!Q1804+[4]BS17A!Q1806+[4]BS17A!Q1807+[4]BS17A!Q1808+[4]BS17A!Q1809+[4]BS17A!Q1815+[4]BS17A!Q1817+[4]BS17A!Q1818+[4]BS17A!Q1820+[4]BS17A!Q1821+[4]BS17A!Q1823+[4]BS17A!Q1824+[4]BS17A!Q1825+[4]BS17A!Q1827+[4]BS17A!Q1833+[4]BS17A!Q1837+[4]BS17A!Q1843+[4]BS17A!R1640+[4]BS17A!R1643+[4]BS17A!R1644+[4]BS17A!R1645+[4]BS17A!R1653+[4]BS17A!R1654+[4]BS17A!R1655+[4]BS17A!R1663+[4]BS17A!R1664+[4]BS17A!R1665+[4]BS17A!R1666+[4]BS17A!R1667+[4]BS17A!R1668+[4]BS17A!R1669+[4]BS17A!R1670+[4]BS17A!R1671+[4]BS17A!R1672+[4]BS17A!R1673+[4]BS17A!R1674+[4]BS17A!R1675+[4]BS17A!R1676+[4]BS17A!R1678+[4]BS17A!R1679+[4]BS17A!R1680+[4]BS17A!R1681+[4]BS17A!R1682+[4]BS17A!R1683+[4]BS17A!R1684+[4]BS17A!R1685+[4]BS17A!R1687+[4]BS17A!R1688+[4]BS17A!R1689+[4]BS17A!R1691+[4]BS17A!R1692+[4]BS17A!R1693+[4]BS17A!R1694+[4]BS17A!R1698+[4]BS17A!R1699+[4]BS17A!R1700+[4]BS17A!R1702+[4]BS17A!R1703+[4]BS17A!R1704+[4]BS17A!R1705+[4]BS17A!R1708+[4]BS17A!R1710+[4]BS17A!R1711+[4]BS17A!R1719+[4]BS17A!R1720+[4]BS17A!R1721+[4]BS17A!R1722+[4]BS17A!R1723+[4]BS17A!R1725+[4]BS17A!R1726+[4]BS17A!R1727+[4]BS17A!R1728+[4]BS17A!R1730+[4]BS17A!R1732+[4]BS17A!R1733+[4]BS17A!R1736+[4]BS17A!R1737+[4]BS17A!R1738+[4]BS17A!R1740+[4]BS17A!R1741+[4]BS17A!R1742+[4]BS17A!R1743+[4]BS17A!R1744+[4]BS17A!R1745+[4]BS17A!R1746+[4]BS17A!R1747+[4]BS17A!R1748+[4]BS17A!R1753+[4]BS17A!R1754+[4]BS17A!R1755+[4]BS17A!R1761+[4]BS17A!R1762+[4]BS17A!R1766+[4]BS17A!R1767+[4]BS17A!R1768+[4]BS17A!R1769+[4]BS17A!R1770+[4]BS17A!R1771+[4]BS17A!R1772+[4]BS17A!R1773+[4]BS17A!R1774+[4]BS17A!R1775+[4]BS17A!R1776+[4]BS17A!R1784+[4]BS17A!R1793+[4]BS17A!R1796+[4]BS17A!R1797+[4]BS17A!R1799+[4]BS17A!R1804+[4]BS17A!R1806+[4]BS17A!R1807+[4]BS17A!R1808+[4]BS17A!R1809+[4]BS17A!R1815+[4]BS17A!R1817+[4]BS17A!R1818+[4]BS17A!R1820+[4]BS17A!R1821+[4]BS17A!R1823+[4]BS17A!R1824+[4]BS17A!R1825+[4]BS17A!R1827+[4]BS17A!R1833+[4]BS17A!R1837+[4]BS17A!R1843</f>
        <v>0</v>
      </c>
      <c r="O91" s="788">
        <f>+[4]BS17D!C1640+[4]BS17D!C1643+[4]BS17D!C1644+[4]BS17D!C1645+[4]BS17D!C1653+[4]BS17D!C1654+[4]BS17D!C1655+[4]BS17D!C1663+[4]BS17D!C1664+[4]BS17D!C1665+[4]BS17D!C1666+[4]BS17D!C1667+[4]BS17D!C1668+[4]BS17D!C1669+[4]BS17D!C1670+[4]BS17D!C1671+[4]BS17D!C1672+[4]BS17D!C1673+[4]BS17D!C1674+[4]BS17D!C1675+[4]BS17D!C1676+[4]BS17D!C1678+[4]BS17D!C1679+[4]BS17D!C1680+[4]BS17D!C1681+[4]BS17D!C1682+[4]BS17D!C1683+[4]BS17D!C1684+[4]BS17D!C1685+[4]BS17D!C1687+[4]BS17D!C1688+[4]BS17D!C1689+[4]BS17D!C1691+[4]BS17D!C1692+[4]BS17D!C1693+[4]BS17D!C1694+[4]BS17D!C1698+[4]BS17D!C1699+[4]BS17D!C1700+[4]BS17D!C1702+[4]BS17D!C1703+[4]BS17D!C1704+[4]BS17D!C1705+[4]BS17D!C1708+[4]BS17D!C1710+[4]BS17D!C1711+[4]BS17D!C1719+[4]BS17D!C1720+[4]BS17D!C1721+[4]BS17D!C1722+[4]BS17D!C1723+[4]BS17D!C1725+[4]BS17D!C1726+[4]BS17D!C1727+[4]BS17D!C1728+[4]BS17D!C1730+[4]BS17D!C1732+[4]BS17D!C1733+[4]BS17D!C1736+[4]BS17D!C1737+[4]BS17D!C1738+[4]BS17D!C1740+[4]BS17D!C1741+[4]BS17D!C1742+[4]BS17D!C1743+[4]BS17D!C1744+[4]BS17D!C1745+[4]BS17D!C1746+[4]BS17D!C1747+[4]BS17D!C1748+[4]BS17D!C1753+[4]BS17D!C1754+[4]BS17D!C1755+[4]BS17D!C1761+[4]BS17D!C1762+[4]BS17D!C1766+[4]BS17D!C1767+[4]BS17D!C1768+[4]BS17D!C1769+[4]BS17D!C1770+[4]BS17D!C1771+[4]BS17D!C1772+[4]BS17D!C1773+[4]BS17D!C1774+[4]BS17D!C1775+[4]BS17D!C1776+[4]BS17D!C1784+[4]BS17D!C1793+[4]BS17D!C1796+[4]BS17D!C1797+[4]BS17D!C1799+[4]BS17D!C1804+[4]BS17D!C1806+[4]BS17D!C1807+[4]BS17D!C1808+[4]BS17D!C1809+[4]BS17D!C1815+[4]BS17D!C1817+[4]BS17D!C1818+[4]BS17D!C1820+[4]BS17D!C1821+[4]BS17D!C1823+[4]BS17D!C1824+[4]BS17D!C1825+[4]BS17D!C1827+[4]BS17D!C1833+[4]BS17D!C1837+[4]BS17D!C1843</f>
        <v>0</v>
      </c>
      <c r="P91" s="788">
        <f>+[4]BS17A!S1640+[4]BS17A!S1643+[4]BS17A!S1644+[4]BS17A!S1645+[4]BS17A!S1653+[4]BS17A!S1654+[4]BS17A!S1655+[4]BS17A!S1663+[4]BS17A!S1664+[4]BS17A!S1665+[4]BS17A!S1666+[4]BS17A!S1667+[4]BS17A!S1668+[4]BS17A!S1669+[4]BS17A!S1670+[4]BS17A!S1671+[4]BS17A!S1672+[4]BS17A!S1673+[4]BS17A!S1674+[4]BS17A!S1675+[4]BS17A!S1676+[4]BS17A!S1678+[4]BS17A!S1679+[4]BS17A!S1680+[4]BS17A!S1681+[4]BS17A!S1682+[4]BS17A!S1683+[4]BS17A!S1684+[4]BS17A!S1685+[4]BS17A!S1687+[4]BS17A!S1688+[4]BS17A!S1689+[4]BS17A!S1691+[4]BS17A!S1692+[4]BS17A!S1693+[4]BS17A!S1694+[4]BS17A!S1698+[4]BS17A!S1699+[4]BS17A!S1700+[4]BS17A!S1702+[4]BS17A!S1703+[4]BS17A!S1704+[4]BS17A!S1705+[4]BS17A!S1708+[4]BS17A!S1710+[4]BS17A!S1711+[4]BS17A!S1719+[4]BS17A!S1720+[4]BS17A!S1721+[4]BS17A!S1722+[4]BS17A!S1723+[4]BS17A!S1725+[4]BS17A!S1726+[4]BS17A!S1727+[4]BS17A!S1728+[4]BS17A!S1730+[4]BS17A!S1732+[4]BS17A!S1733+[4]BS17A!S1736+[4]BS17A!S1737+[4]BS17A!S1738+[4]BS17A!S1740+[4]BS17A!S1741+[4]BS17A!S1742+[4]BS17A!S1743+[4]BS17A!S1744+[4]BS17A!S1745+[4]BS17A!S1746+[4]BS17A!S1747+[4]BS17A!S1748+[4]BS17A!S1753+[4]BS17A!S1754+[4]BS17A!S1755+[4]BS17A!S1761+[4]BS17A!S1762+[4]BS17A!S1766+[4]BS17A!S1767+[4]BS17A!S1768+[4]BS17A!S1769+[4]BS17A!S1770+[4]BS17A!S1771+[4]BS17A!S1772+[4]BS17A!S1773+[4]BS17A!S1774+[4]BS17A!S1775+[4]BS17A!S1776+[4]BS17A!S1784+[4]BS17A!S1793+[4]BS17A!S1796+[4]BS17A!S1797+[4]BS17A!S1799+[4]BS17A!S1804+[4]BS17A!S1806+[4]BS17A!S1807+[4]BS17A!S1808+[4]BS17A!S1809+[4]BS17A!S1815+[4]BS17A!S1817+[4]BS17A!S1818+[4]BS17A!S1820+[4]BS17A!S1821+[4]BS17A!S1823+[4]BS17A!S1824+[4]BS17A!S1825+[4]BS17A!S1827+[4]BS17A!S1833+[4]BS17A!S1837+[4]BS17A!S1843</f>
        <v>0</v>
      </c>
      <c r="Q91" s="788">
        <f>+[4]BS17A!T1640+[4]BS17A!T1643+[4]BS17A!T1644+[4]BS17A!T1645+[4]BS17A!T1653+[4]BS17A!T1654+[4]BS17A!T1655+[4]BS17A!T1663+[4]BS17A!T1664+[4]BS17A!T1665+[4]BS17A!T1666+[4]BS17A!T1667+[4]BS17A!T1668+[4]BS17A!T1669+[4]BS17A!T1670+[4]BS17A!T1671+[4]BS17A!T1672+[4]BS17A!T1673+[4]BS17A!T1674+[4]BS17A!T1675+[4]BS17A!T1676+[4]BS17A!T1678+[4]BS17A!T1679+[4]BS17A!T1680+[4]BS17A!T1681+[4]BS17A!T1682+[4]BS17A!T1683+[4]BS17A!T1684+[4]BS17A!T1685+[4]BS17A!T1687+[4]BS17A!T1688+[4]BS17A!T1689+[4]BS17A!T1691+[4]BS17A!T1692+[4]BS17A!T1693+[4]BS17A!T1694+[4]BS17A!T1698+[4]BS17A!T1699+[4]BS17A!T1700+[4]BS17A!T1702+[4]BS17A!T1703+[4]BS17A!T1704+[4]BS17A!T1705+[4]BS17A!T1708+[4]BS17A!T1710+[4]BS17A!T1711+[4]BS17A!T1719+[4]BS17A!T1720+[4]BS17A!T1721+[4]BS17A!T1722+[4]BS17A!T1723+[4]BS17A!T1725+[4]BS17A!T1726+[4]BS17A!T1727+[4]BS17A!T1728+[4]BS17A!T1730+[4]BS17A!T1732+[4]BS17A!T1733+[4]BS17A!T1736+[4]BS17A!T1737+[4]BS17A!T1738+[4]BS17A!T1740+[4]BS17A!T1741+[4]BS17A!T1742+[4]BS17A!T1743+[4]BS17A!T1744+[4]BS17A!T1745+[4]BS17A!T1746+[4]BS17A!T1747+[4]BS17A!T1748+[4]BS17A!T1753+[4]BS17A!T1754+[4]BS17A!T1755+[4]BS17A!T1761+[4]BS17A!T1762+[4]BS17A!T1766+[4]BS17A!T1767+[4]BS17A!T1768+[4]BS17A!T1769+[4]BS17A!T1770+[4]BS17A!T1771+[4]BS17A!T1772+[4]BS17A!T1773+[4]BS17A!T1774+[4]BS17A!T1775+[4]BS17A!T1776+[4]BS17A!T1784+[4]BS17A!T1793+[4]BS17A!T1796+[4]BS17A!T1797+[4]BS17A!T1799+[4]BS17A!T1804+[4]BS17A!T1806+[4]BS17A!T1807+[4]BS17A!T1808+[4]BS17A!T1809+[4]BS17A!T1815+[4]BS17A!T1817+[4]BS17A!T1818+[4]BS17A!T1820+[4]BS17A!T1821+[4]BS17A!T1823+[4]BS17A!T1824+[4]BS17A!T1825+[4]BS17A!T1827+[4]BS17A!T1833+[4]BS17A!T1837+[4]BS17A!T1843</f>
        <v>0</v>
      </c>
      <c r="R91" s="861"/>
      <c r="S91" s="523"/>
      <c r="Y91" s="645">
        <f>IF(D91&gt;C91,1,0)</f>
        <v>0</v>
      </c>
      <c r="Z91" s="514"/>
      <c r="AA91" s="648"/>
    </row>
    <row r="92" spans="1:27" ht="15" customHeight="1" x14ac:dyDescent="0.2">
      <c r="A92" s="575" t="s">
        <v>126</v>
      </c>
      <c r="B92" s="576" t="s">
        <v>127</v>
      </c>
      <c r="C92" s="862">
        <f>+[4]BS17A!C$1641+[4]BS17A!C$1642+[4]BS17A!C$1646+[4]BS17A!C$1647+[4]BS17A!C$1648+[4]BS17A!C$1649+[4]BS17A!C$1650+[4]BS17A!C$1651+[4]BS17A!C$1652+[4]BS17A!C$1656+[4]BS17A!C$1657+[4]BS17A!C$1658+[4]BS17A!C$1659+[4]BS17A!C$1660+[4]BS17A!C$1661+[4]BS17A!C$1662+[4]BS17A!C$1677+[4]BS17A!C$1686+[4]BS17A!C$1690+[4]BS17A!C$1695+[4]BS17A!C$1696+[4]BS17A!C$1697+[4]BS17A!C$1701+[4]BS17A!C$1706+[4]BS17A!C$1707+[4]BS17A!C$1709+[4]BS17A!C$1712+[4]BS17A!C$1713+[4]BS17A!C$1714+[4]BS17A!C$1715+[4]BS17A!C$1716+[4]BS17A!C$1717+[4]BS17A!C$1718+[4]BS17A!C$1724+[4]BS17A!C$1729+[4]BS17A!C$1731+[4]BS17A!C$1734+[4]BS17A!C$1735+[4]BS17A!C$1739+[4]BS17A!C$1749+[4]BS17A!C$1750+[4]BS17A!C$1751+[4]BS17A!C$1752+[4]BS17A!C$1756+[4]BS17A!C$1757+[4]BS17A!C$1758+[4]BS17A!C$1759+[4]BS17A!C$1760+[4]BS17A!C$1763+[4]BS17A!C$1764+[4]BS17A!C$1765+[4]BS17A!C$1777+[4]BS17A!C$1778+[4]BS17A!C$1779+[4]BS17A!C$1780+[4]BS17A!C$1781+[4]BS17A!C$1782+[4]BS17A!C$1783+[4]BS17A!C$1785+[4]BS17A!C$1786+[4]BS17A!C$1787+[4]BS17A!C$1788+[4]BS17A!C$1789+[4]BS17A!C$1790+[4]BS17A!C$1791+[4]BS17A!C$1792+[4]BS17A!C$1794+[4]BS17A!C$1795+[4]BS17A!C$1798+[4]BS17A!C$1800+[4]BS17A!C$1801+[4]BS17A!C$1802+[4]BS17A!C$1803+[4]BS17A!C$1805+[4]BS17A!C$1810+[4]BS17A!C$1811+[4]BS17A!C$1812+[4]BS17A!C$1813+[4]BS17A!C$1814+[4]BS17A!C$1816+[4]BS17A!C$1819+[4]BS17A!C$1822+[4]BS17A!C$1826+[4]BS17A!C$1828+[4]BS17A!C$1829+[4]BS17A!C$1830+[4]BS17A!C$1831+[4]BS17A!C$1832+[4]BS17A!C$1834+[4]BS17A!C$1835+[4]BS17A!C$1836+[4]BS17A!C$1838+[4]BS17A!C$1839+[4]BS17A!C$1840+[4]BS17A!C$1841+[4]BS17A!C$1842+[4]BS17A!C$1844</f>
        <v>21</v>
      </c>
      <c r="D92" s="759">
        <f>+[4]BS17A!D$1641+[4]BS17A!D$1642+[4]BS17A!D$1646+[4]BS17A!D$1647+[4]BS17A!D$1648+[4]BS17A!D$1649+[4]BS17A!D$1650+[4]BS17A!D$1651+[4]BS17A!D$1652+[4]BS17A!D$1656+[4]BS17A!D$1657+[4]BS17A!D$1658+[4]BS17A!D$1659+[4]BS17A!D$1660+[4]BS17A!D$1661+[4]BS17A!D$1662+[4]BS17A!D$1677+[4]BS17A!D$1686+[4]BS17A!D$1690+[4]BS17A!D$1695+[4]BS17A!D$1696+[4]BS17A!D$1697+[4]BS17A!D$1701+[4]BS17A!D$1706+[4]BS17A!D$1707+[4]BS17A!D$1709+[4]BS17A!D$1712+[4]BS17A!D$1713+[4]BS17A!D$1714+[4]BS17A!D$1715+[4]BS17A!D$1716+[4]BS17A!D$1717+[4]BS17A!D$1718+[4]BS17A!D$1724+[4]BS17A!D$1729+[4]BS17A!D$1731+[4]BS17A!D$1734+[4]BS17A!D$1735+[4]BS17A!D$1739+[4]BS17A!D$1749+[4]BS17A!D$1750+[4]BS17A!D$1751+[4]BS17A!D$1752+[4]BS17A!D$1756+[4]BS17A!D$1757+[4]BS17A!D$1758+[4]BS17A!D$1759+[4]BS17A!D$1760+[4]BS17A!D$1763+[4]BS17A!D$1764+[4]BS17A!D$1765+[4]BS17A!D$1777+[4]BS17A!D$1778+[4]BS17A!D$1779+[4]BS17A!D$1780+[4]BS17A!D$1781+[4]BS17A!D$1782+[4]BS17A!D$1783+[4]BS17A!D$1785+[4]BS17A!D$1786+[4]BS17A!D$1787+[4]BS17A!D$1788+[4]BS17A!D$1789+[4]BS17A!D$1790+[4]BS17A!D$1791+[4]BS17A!D$1792+[4]BS17A!D$1794+[4]BS17A!D$1795+[4]BS17A!D$1798+[4]BS17A!D$1800+[4]BS17A!D$1801+[4]BS17A!D$1802+[4]BS17A!D$1803+[4]BS17A!D$1805+[4]BS17A!D$1810+[4]BS17A!D$1811+[4]BS17A!D$1812+[4]BS17A!D$1813+[4]BS17A!D$1814+[4]BS17A!D$1816+[4]BS17A!D$1819+[4]BS17A!D$1822+[4]BS17A!D$1826+[4]BS17A!D$1828+[4]BS17A!D$1829+[4]BS17A!D$1830+[4]BS17A!D$1831+[4]BS17A!D$1832+[4]BS17A!D$1834+[4]BS17A!D$1835+[4]BS17A!D$1836+[4]BS17A!D$1838+[4]BS17A!D$1839+[4]BS17A!D$1840+[4]BS17A!D$1841+[4]BS17A!D$1842+[4]BS17A!D$1844</f>
        <v>18</v>
      </c>
      <c r="E92" s="757">
        <f>SUM(F92:H92)</f>
        <v>18</v>
      </c>
      <c r="F92" s="758">
        <f>+[4]BS17A!D$1641+[4]BS17A!D$1642+[4]BS17A!D$1646+[4]BS17A!D$1647+[4]BS17A!D$1648+[4]BS17A!D$1649+[4]BS17A!D$1650+[4]BS17A!D$1651+[4]BS17A!D$1652+[4]BS17A!D$1656+[4]BS17A!D$1657+[4]BS17A!D$1658+[4]BS17A!D$1659+[4]BS17A!D$1660+[4]BS17A!D$1661+[4]BS17A!D$1662+[4]BS17A!D$1677+[4]BS17A!D$1686+[4]BS17A!D$1690+[4]BS17A!D$1695+[4]BS17A!D$1696+[4]BS17A!D$1697+[4]BS17A!D$1701+[4]BS17A!D$1706+[4]BS17A!D$1707+[4]BS17A!D$1709+[4]BS17A!D$1712+[4]BS17A!D$1713+[4]BS17A!D$1714+[4]BS17A!D$1715+[4]BS17A!D$1716+[4]BS17A!D$1717+[4]BS17A!D$1718+[4]BS17A!D$1724+[4]BS17A!D$1729+[4]BS17A!D$1731+[4]BS17A!D$1734+[4]BS17A!D$1735+[4]BS17A!D$1739+[4]BS17A!D$1749+[4]BS17A!D$1750+[4]BS17A!D$1751+[4]BS17A!D$1752+[4]BS17A!D$1756+[4]BS17A!D$1757+[4]BS17A!D$1758+[4]BS17A!D$1759+[4]BS17A!D$1760+[4]BS17A!D$1763+[4]BS17A!D$1764+[4]BS17A!D$1765+[4]BS17A!D$1777+[4]BS17A!D$1778+[4]BS17A!D$1779+[4]BS17A!D$1780+[4]BS17A!D$1781+[4]BS17A!D$1782+[4]BS17A!D$1783+[4]BS17A!D$1785+[4]BS17A!D$1786+[4]BS17A!D$1787+[4]BS17A!D$1788+[4]BS17A!D$1789+[4]BS17A!D$1790+[4]BS17A!D$1791+[4]BS17A!D$1792+[4]BS17A!D$1794+[4]BS17A!D$1795+[4]BS17A!D$1798+[4]BS17A!D$1800+[4]BS17A!D$1801+[4]BS17A!D$1802+[4]BS17A!D$1803+[4]BS17A!D$1805+[4]BS17A!D$1810+[4]BS17A!D$1811+[4]BS17A!D$1812+[4]BS17A!D$1813+[4]BS17A!D$1814+[4]BS17A!D$1816+[4]BS17A!D$1819+[4]BS17A!D$1822+[4]BS17A!D$1826+[4]BS17A!D$1828+[4]BS17A!D$1829+[4]BS17A!D$1830+[4]BS17A!D$1831+[4]BS17A!D$1832+[4]BS17A!D$1834+[4]BS17A!D$1835+[4]BS17A!D$1836+[4]BS17A!D$1838+[4]BS17A!D$1839+[4]BS17A!D$1840+[4]BS17A!D$1841+[4]BS17A!D$1842+[4]BS17A!D$1844</f>
        <v>18</v>
      </c>
      <c r="G92" s="758">
        <f>+[4]BS17A!F$1641+[4]BS17A!F$1642+[4]BS17A!F$1646+[4]BS17A!F$1647+[4]BS17A!F$1648+[4]BS17A!F$1649+[4]BS17A!F$1650+[4]BS17A!F$1651+[4]BS17A!F$1652+[4]BS17A!F$1656+[4]BS17A!F$1657+[4]BS17A!F$1658+[4]BS17A!F$1659+[4]BS17A!F$1660+[4]BS17A!F$1661+[4]BS17A!F$1662+[4]BS17A!F$1677+[4]BS17A!F$1686+[4]BS17A!F$1690+[4]BS17A!F$1695+[4]BS17A!F$1696+[4]BS17A!F$1697+[4]BS17A!F$1701+[4]BS17A!F$1706+[4]BS17A!F$1707+[4]BS17A!F$1709+[4]BS17A!F$1712+[4]BS17A!F$1713+[4]BS17A!F$1714+[4]BS17A!F$1715+[4]BS17A!F$1716+[4]BS17A!F$1717+[4]BS17A!F$1718+[4]BS17A!F$1724+[4]BS17A!F$1729+[4]BS17A!F$1731+[4]BS17A!F$1734+[4]BS17A!F$1735+[4]BS17A!F$1739+[4]BS17A!F$1749+[4]BS17A!F$1750+[4]BS17A!F$1751+[4]BS17A!F$1752+[4]BS17A!F$1756+[4]BS17A!F$1757+[4]BS17A!F$1758+[4]BS17A!F$1759+[4]BS17A!F$1760+[4]BS17A!F$1763+[4]BS17A!F$1764+[4]BS17A!F$1765+[4]BS17A!F$1777+[4]BS17A!F$1778+[4]BS17A!F$1779+[4]BS17A!F$1780+[4]BS17A!F$1781+[4]BS17A!F$1782+[4]BS17A!F$1783+[4]BS17A!F$1785+[4]BS17A!F$1786+[4]BS17A!F$1787+[4]BS17A!F$1788+[4]BS17A!F$1789+[4]BS17A!F$1790+[4]BS17A!F$1791+[4]BS17A!F$1792+[4]BS17A!F$1794+[4]BS17A!F$1795+[4]BS17A!F$1798+[4]BS17A!F$1800+[4]BS17A!F$1801+[4]BS17A!F$1802+[4]BS17A!F$1803+[4]BS17A!F$1805+[4]BS17A!F$1810+[4]BS17A!F$1811+[4]BS17A!F$1812+[4]BS17A!F$1813+[4]BS17A!F$1814+[4]BS17A!F$1816+[4]BS17A!F$1819+[4]BS17A!F$1822+[4]BS17A!F$1826+[4]BS17A!F$1828+[4]BS17A!F$1829+[4]BS17A!F$1830+[4]BS17A!F$1831+[4]BS17A!F$1832+[4]BS17A!F$1834+[4]BS17A!F$1835+[4]BS17A!F$1836+[4]BS17A!F$1838+[4]BS17A!F$1839+[4]BS17A!F$1840+[4]BS17A!F$1841+[4]BS17A!F$1842+[4]BS17A!F$1844</f>
        <v>0</v>
      </c>
      <c r="H92" s="758">
        <f>+[4]BS17A!G$1641+[4]BS17A!G$1642+[4]BS17A!G$1646+[4]BS17A!G$1647+[4]BS17A!G$1648+[4]BS17A!G$1649+[4]BS17A!G$1650+[4]BS17A!G$1651+[4]BS17A!G$1652+[4]BS17A!G$1656+[4]BS17A!G$1657+[4]BS17A!G$1658+[4]BS17A!G$1659+[4]BS17A!G$1660+[4]BS17A!G$1661+[4]BS17A!G$1662+[4]BS17A!G$1677+[4]BS17A!G$1686+[4]BS17A!G$1690+[4]BS17A!G$1695+[4]BS17A!G$1696+[4]BS17A!G$1697+[4]BS17A!G$1701+[4]BS17A!G$1706+[4]BS17A!G$1707+[4]BS17A!G$1709+[4]BS17A!G$1712+[4]BS17A!G$1713+[4]BS17A!G$1714+[4]BS17A!G$1715+[4]BS17A!G$1716+[4]BS17A!G$1717+[4]BS17A!G$1718+[4]BS17A!G$1724+[4]BS17A!G$1729+[4]BS17A!G$1731+[4]BS17A!G$1734+[4]BS17A!G$1735+[4]BS17A!G$1739+[4]BS17A!G$1749+[4]BS17A!G$1750+[4]BS17A!G$1751+[4]BS17A!G$1752+[4]BS17A!G$1756+[4]BS17A!G$1757+[4]BS17A!G$1758+[4]BS17A!G$1759+[4]BS17A!G$1760+[4]BS17A!G$1763+[4]BS17A!G$1764+[4]BS17A!G$1765+[4]BS17A!G$1777+[4]BS17A!G$1778+[4]BS17A!G$1779+[4]BS17A!G$1780+[4]BS17A!G$1781+[4]BS17A!G$1782+[4]BS17A!G$1783+[4]BS17A!G$1785+[4]BS17A!G$1786+[4]BS17A!G$1787+[4]BS17A!G$1788+[4]BS17A!G$1789+[4]BS17A!G$1790+[4]BS17A!G$1791+[4]BS17A!G$1792+[4]BS17A!G$1794+[4]BS17A!G$1795+[4]BS17A!G$1798+[4]BS17A!G$1800+[4]BS17A!G$1801+[4]BS17A!G$1802+[4]BS17A!G$1803+[4]BS17A!G$1805+[4]BS17A!G$1810+[4]BS17A!G$1811+[4]BS17A!G$1812+[4]BS17A!G$1813+[4]BS17A!G$1814+[4]BS17A!G$1816+[4]BS17A!G$1819+[4]BS17A!G$1822+[4]BS17A!G$1826+[4]BS17A!G$1828+[4]BS17A!G$1829+[4]BS17A!G$1830+[4]BS17A!G$1831+[4]BS17A!G$1832+[4]BS17A!G$1834+[4]BS17A!G$1835+[4]BS17A!G$1836+[4]BS17A!G$1838+[4]BS17A!G$1839+[4]BS17A!G$1840+[4]BS17A!G$1841+[4]BS17A!G$1842+[4]BS17A!G$1844</f>
        <v>0</v>
      </c>
      <c r="I92" s="859">
        <f>SUM(J92:L92)</f>
        <v>3</v>
      </c>
      <c r="J92" s="860">
        <f>+[4]BS17A!E$1641+[4]BS17A!E$1642+[4]BS17A!E$1646+[4]BS17A!E$1647+[4]BS17A!E$1648+[4]BS17A!E$1649+[4]BS17A!E$1650+[4]BS17A!E$1651+[4]BS17A!E$1652+[4]BS17A!E$1656+[4]BS17A!E$1657+[4]BS17A!E$1658+[4]BS17A!E$1659+[4]BS17A!E$1660+[4]BS17A!E$1661+[4]BS17A!E$1662+[4]BS17A!E$1677+[4]BS17A!E$1686+[4]BS17A!E$1690+[4]BS17A!E$1695+[4]BS17A!E$1696+[4]BS17A!E$1697+[4]BS17A!E$1701+[4]BS17A!E$1706+[4]BS17A!E$1707+[4]BS17A!E$1709+[4]BS17A!E$1712+[4]BS17A!E$1713+[4]BS17A!E$1714+[4]BS17A!E$1715+[4]BS17A!E$1716+[4]BS17A!E$1717+[4]BS17A!E$1718+[4]BS17A!E$1724+[4]BS17A!E$1729+[4]BS17A!E$1731+[4]BS17A!E$1734+[4]BS17A!E$1735+[4]BS17A!E$1739+[4]BS17A!E$1749+[4]BS17A!E$1750+[4]BS17A!E$1751+[4]BS17A!E$1752+[4]BS17A!E$1756+[4]BS17A!E$1757+[4]BS17A!E$1758+[4]BS17A!E$1759+[4]BS17A!E$1760+[4]BS17A!E$1763+[4]BS17A!E$1764+[4]BS17A!E$1765+[4]BS17A!E$1777+[4]BS17A!E$1778+[4]BS17A!E$1779+[4]BS17A!E$1780+[4]BS17A!E$1781+[4]BS17A!E$1782+[4]BS17A!E$1783+[4]BS17A!E$1785+[4]BS17A!E$1786+[4]BS17A!E$1787+[4]BS17A!E$1788+[4]BS17A!E$1789+[4]BS17A!E$1790+[4]BS17A!E$1791+[4]BS17A!E$1792+[4]BS17A!E$1794+[4]BS17A!E$1795+[4]BS17A!E$1798+[4]BS17A!E$1800+[4]BS17A!E$1801+[4]BS17A!E$1802+[4]BS17A!E$1803+[4]BS17A!E$1805+[4]BS17A!E$1810+[4]BS17A!E$1811+[4]BS17A!E$1812+[4]BS17A!E$1813+[4]BS17A!E$1814+[4]BS17A!E$1816+[4]BS17A!E$1819+[4]BS17A!E$1822+[4]BS17A!E$1826+[4]BS17A!E$1828+[4]BS17A!E$1829+[4]BS17A!E$1830+[4]BS17A!E$1831+[4]BS17A!E$1832+[4]BS17A!E$1834+[4]BS17A!E$1835+[4]BS17A!E$1836+[4]BS17A!E$1838+[4]BS17A!E$1839+[4]BS17A!E$1840+[4]BS17A!E$1841+[4]BS17A!E$1842+[4]BS17A!E$1844</f>
        <v>3</v>
      </c>
      <c r="K92" s="863">
        <f>+[4]BS17A!H$1641+[4]BS17A!H$1642+[4]BS17A!H$1646+[4]BS17A!H$1647+[4]BS17A!H$1648+[4]BS17A!H$1649+[4]BS17A!H$1650+[4]BS17A!H$1651+[4]BS17A!H$1652+[4]BS17A!H$1656+[4]BS17A!H$1657+[4]BS17A!H$1658+[4]BS17A!H$1659+[4]BS17A!H$1660+[4]BS17A!H$1661+[4]BS17A!H$1662+[4]BS17A!H$1677+[4]BS17A!H$1686+[4]BS17A!H$1690+[4]BS17A!H$1695+[4]BS17A!H$1696+[4]BS17A!H$1697+[4]BS17A!H$1701+[4]BS17A!H$1706+[4]BS17A!H$1707+[4]BS17A!H$1709+[4]BS17A!H$1712+[4]BS17A!H$1713+[4]BS17A!H$1714+[4]BS17A!H$1715+[4]BS17A!H$1716+[4]BS17A!H$1717+[4]BS17A!H$1718+[4]BS17A!H$1724+[4]BS17A!H$1729+[4]BS17A!H$1731+[4]BS17A!H$1734+[4]BS17A!H$1735+[4]BS17A!H$1739+[4]BS17A!H$1749+[4]BS17A!H$1750+[4]BS17A!H$1751+[4]BS17A!H$1752+[4]BS17A!H$1756+[4]BS17A!H$1757+[4]BS17A!H$1758+[4]BS17A!H$1759+[4]BS17A!H$1760+[4]BS17A!H$1763+[4]BS17A!H$1764+[4]BS17A!H$1765+[4]BS17A!H$1777+[4]BS17A!H$1778+[4]BS17A!H$1779+[4]BS17A!H$1780+[4]BS17A!H$1781+[4]BS17A!H$1782+[4]BS17A!H$1783+[4]BS17A!H$1785+[4]BS17A!H$1786+[4]BS17A!H$1787+[4]BS17A!H$1788+[4]BS17A!H$1789+[4]BS17A!H$1790+[4]BS17A!H$1791+[4]BS17A!H$1792+[4]BS17A!H$1794+[4]BS17A!H$1795+[4]BS17A!H$1798+[4]BS17A!H$1800+[4]BS17A!H$1801+[4]BS17A!H$1802+[4]BS17A!H$1803+[4]BS17A!H$1805+[4]BS17A!H$1810+[4]BS17A!H$1811+[4]BS17A!H$1812+[4]BS17A!H$1813+[4]BS17A!H$1814+[4]BS17A!H$1816+[4]BS17A!H$1819+[4]BS17A!H$1822+[4]BS17A!H$1826+[4]BS17A!H$1828+[4]BS17A!H$1829+[4]BS17A!H$1830+[4]BS17A!H$1831+[4]BS17A!H$1832+[4]BS17A!H$1834+[4]BS17A!H$1835+[4]BS17A!H$1836+[4]BS17A!H$1838+[4]BS17A!H$1839+[4]BS17A!H$1840+[4]BS17A!H$1841+[4]BS17A!H$1842+[4]BS17A!H$1844</f>
        <v>0</v>
      </c>
      <c r="L92" s="863">
        <f>+[4]BS17A!I$1641+[4]BS17A!I$1642+[4]BS17A!I$1646+[4]BS17A!I$1647+[4]BS17A!I$1648+[4]BS17A!I$1649+[4]BS17A!I$1650+[4]BS17A!I$1651+[4]BS17A!I$1652+[4]BS17A!I$1656+[4]BS17A!I$1657+[4]BS17A!I$1658+[4]BS17A!I$1659+[4]BS17A!I$1660+[4]BS17A!I$1661+[4]BS17A!I$1662+[4]BS17A!I$1677+[4]BS17A!I$1686+[4]BS17A!I$1690+[4]BS17A!I$1695+[4]BS17A!I$1696+[4]BS17A!I$1697+[4]BS17A!I$1701+[4]BS17A!I$1706+[4]BS17A!I$1707+[4]BS17A!I$1709+[4]BS17A!I$1712+[4]BS17A!I$1713+[4]BS17A!I$1714+[4]BS17A!I$1715+[4]BS17A!I$1716+[4]BS17A!I$1717+[4]BS17A!I$1718+[4]BS17A!I$1724+[4]BS17A!I$1729+[4]BS17A!I$1731+[4]BS17A!I$1734+[4]BS17A!I$1735+[4]BS17A!I$1739+[4]BS17A!I$1749+[4]BS17A!I$1750+[4]BS17A!I$1751+[4]BS17A!I$1752+[4]BS17A!I$1756+[4]BS17A!I$1757+[4]BS17A!I$1758+[4]BS17A!I$1759+[4]BS17A!I$1760+[4]BS17A!I$1763+[4]BS17A!I$1764+[4]BS17A!I$1765+[4]BS17A!I$1777+[4]BS17A!I$1778+[4]BS17A!I$1779+[4]BS17A!I$1780+[4]BS17A!I$1781+[4]BS17A!I$1782+[4]BS17A!I$1783+[4]BS17A!I$1785+[4]BS17A!I$1786+[4]BS17A!I$1787+[4]BS17A!I$1788+[4]BS17A!I$1789+[4]BS17A!I$1790+[4]BS17A!I$1791+[4]BS17A!I$1792+[4]BS17A!I$1794+[4]BS17A!I$1795+[4]BS17A!I$1798+[4]BS17A!I$1800+[4]BS17A!I$1801+[4]BS17A!I$1802+[4]BS17A!I$1803+[4]BS17A!I$1805+[4]BS17A!I$1810+[4]BS17A!I$1811+[4]BS17A!I$1812+[4]BS17A!I$1813+[4]BS17A!I$1814+[4]BS17A!I$1816+[4]BS17A!I$1819+[4]BS17A!I$1822+[4]BS17A!I$1826+[4]BS17A!I$1828+[4]BS17A!I$1829+[4]BS17A!I$1830+[4]BS17A!I$1831+[4]BS17A!I$1832+[4]BS17A!I$1834+[4]BS17A!I$1835+[4]BS17A!I$1836+[4]BS17A!I$1838+[4]BS17A!I$1839+[4]BS17A!I$1840+[4]BS17A!I$1841+[4]BS17A!I$1842+[4]BS17A!I$1844</f>
        <v>0</v>
      </c>
      <c r="M92" s="755">
        <f>+[4]BS17A!AB$1641+[4]BS17A!AB$1642+[4]BS17A!AB$1646+[4]BS17A!AB$1647+[4]BS17A!AB$1648+[4]BS17A!AB$1649+[4]BS17A!AB$1650+[4]BS17A!AB$1651+[4]BS17A!AB$1652+[4]BS17A!AB$1656+[4]BS17A!AB$1657+[4]BS17A!AB$1658+[4]BS17A!AB$1659+[4]BS17A!AB$1660+[4]BS17A!AB$1661+[4]BS17A!AB$1662+[4]BS17A!AB$1677+[4]BS17A!AB$1686+[4]BS17A!AB$1690+[4]BS17A!AB$1695+[4]BS17A!AB$1696+[4]BS17A!AB$1697+[4]BS17A!AB$1701+[4]BS17A!AB$1706+[4]BS17A!AB$1707+[4]BS17A!AB$1709+[4]BS17A!AB$1712+[4]BS17A!AB$1713+[4]BS17A!AB$1714+[4]BS17A!AB$1715+[4]BS17A!AB$1716+[4]BS17A!AB$1717+[4]BS17A!AB$1718+[4]BS17A!AB$1724+[4]BS17A!AB$1729+[4]BS17A!AB$1731+[4]BS17A!AB$1734+[4]BS17A!AB$1735+[4]BS17A!AB$1739+[4]BS17A!AB$1749+[4]BS17A!AB$1750+[4]BS17A!AB$1751+[4]BS17A!AB$1752+[4]BS17A!AB$1756+[4]BS17A!AB$1757+[4]BS17A!AB$1758+[4]BS17A!AB$1759+[4]BS17A!AB$1760+[4]BS17A!AB$1763+[4]BS17A!AB$1764+[4]BS17A!AB$1765+[4]BS17A!AB$1777+[4]BS17A!AB$1778+[4]BS17A!AB$1779+[4]BS17A!AB$1780+[4]BS17A!AB$1781+[4]BS17A!AB$1782+[4]BS17A!AB$1783+[4]BS17A!AB$1785+[4]BS17A!AB$1786+[4]BS17A!AB$1787+[4]BS17A!AB$1788+[4]BS17A!AB$1789+[4]BS17A!AB$1790+[4]BS17A!AB$1791+[4]BS17A!AB$1792+[4]BS17A!AB$1794+[4]BS17A!AB$1795+[4]BS17A!AB$1798+[4]BS17A!AB$1800+[4]BS17A!AB$1801+[4]BS17A!AB$1802+[4]BS17A!AB$1803+[4]BS17A!AB$1805+[4]BS17A!AB$1810+[4]BS17A!AB$1811+[4]BS17A!AB$1812+[4]BS17A!AB$1813+[4]BS17A!AB$1814+[4]BS17A!AB$1816+[4]BS17A!AB$1819+[4]BS17A!AB$1822+[4]BS17A!AB$1826+[4]BS17A!AB$1828+[4]BS17A!AB$1829+[4]BS17A!AB$1830+[4]BS17A!AB$1831+[4]BS17A!AB$1832+[4]BS17A!AB$1834+[4]BS17A!AB$1835+[4]BS17A!AB$1836+[4]BS17A!AB$1838+[4]BS17A!AB$1839+[4]BS17A!AB$1840+[4]BS17A!AB$1841+[4]BS17A!AB$1842+[4]BS17A!AB$1844</f>
        <v>1</v>
      </c>
      <c r="N92" s="755">
        <f>+[4]BS17A!Q$1641+[4]BS17A!Q$1642+[4]BS17A!Q$1646+[4]BS17A!Q$1647+[4]BS17A!Q$1648+[4]BS17A!Q$1649+[4]BS17A!Q$1650+[4]BS17A!Q$1651+[4]BS17A!Q$1652+[4]BS17A!Q$1656+[4]BS17A!Q$1657+[4]BS17A!Q$1658+[4]BS17A!Q$1659+[4]BS17A!Q$1660+[4]BS17A!Q$1661+[4]BS17A!Q$1662+[4]BS17A!Q$1677+[4]BS17A!Q$1686+[4]BS17A!Q$1690+[4]BS17A!Q$1695+[4]BS17A!Q$1696+[4]BS17A!Q$1697+[4]BS17A!Q$1701+[4]BS17A!Q$1706+[4]BS17A!Q$1707+[4]BS17A!Q$1709+[4]BS17A!Q$1712+[4]BS17A!Q$1713+[4]BS17A!Q$1714+[4]BS17A!Q$1715+[4]BS17A!Q$1716+[4]BS17A!Q$1717+[4]BS17A!Q$1718+[4]BS17A!Q$1724+[4]BS17A!Q$1729+[4]BS17A!Q$1731+[4]BS17A!Q$1734+[4]BS17A!Q$1735+[4]BS17A!Q$1739+[4]BS17A!Q$1749+[4]BS17A!Q$1750+[4]BS17A!Q$1751+[4]BS17A!Q$1752+[4]BS17A!Q$1756+[4]BS17A!Q$1757+[4]BS17A!Q$1758+[4]BS17A!Q$1759+[4]BS17A!Q$1760+[4]BS17A!Q$1763+[4]BS17A!Q$1764+[4]BS17A!Q$1765+[4]BS17A!Q$1777+[4]BS17A!Q$1778+[4]BS17A!Q$1779+[4]BS17A!Q$1780+[4]BS17A!Q$1781+[4]BS17A!Q$1782+[4]BS17A!Q$1783+[4]BS17A!Q$1785+[4]BS17A!Q$1786+[4]BS17A!Q$1787+[4]BS17A!Q$1788+[4]BS17A!Q$1789+[4]BS17A!Q$1790+[4]BS17A!Q$1791+[4]BS17A!Q$1792+[4]BS17A!Q$1794+[4]BS17A!Q$1795+[4]BS17A!Q$1798+[4]BS17A!Q$1800+[4]BS17A!Q$1801+[4]BS17A!Q$1802+[4]BS17A!Q$1803+[4]BS17A!Q$1805+[4]BS17A!Q$1810+[4]BS17A!Q$1811+[4]BS17A!Q$1812+[4]BS17A!Q$1813+[4]BS17A!Q$1814+[4]BS17A!Q$1816+[4]BS17A!Q$1819+[4]BS17A!Q$1822+[4]BS17A!Q$1826+[4]BS17A!Q$1828+[4]BS17A!Q$1829+[4]BS17A!Q$1830+[4]BS17A!Q$1831+[4]BS17A!Q$1832+[4]BS17A!Q$1834+[4]BS17A!Q$1835+[4]BS17A!Q$1836+[4]BS17A!Q$1838+[4]BS17A!Q$1839+[4]BS17A!Q$1840+[4]BS17A!Q$1841+[4]BS17A!Q$1842+[4]BS17A!Q$1844+[4]BS17A!R$1641+[4]BS17A!R$1642+[4]BS17A!R$1646+[4]BS17A!R$1647+[4]BS17A!R$1648+[4]BS17A!R$1649+[4]BS17A!R$1650+[4]BS17A!R$1651+[4]BS17A!R$1652+[4]BS17A!R$1656+[4]BS17A!R$1657+[4]BS17A!R$1658+[4]BS17A!R$1659+[4]BS17A!R$1660+[4]BS17A!R$1661+[4]BS17A!R$1662+[4]BS17A!R$1677+[4]BS17A!R$1686+[4]BS17A!R$1690+[4]BS17A!R$1695+[4]BS17A!R$1696+[4]BS17A!R$1697+[4]BS17A!R$1701+[4]BS17A!R$1706+[4]BS17A!R$1707+[4]BS17A!R$1709+[4]BS17A!R$1712+[4]BS17A!R$1713+[4]BS17A!R$1714+[4]BS17A!R$1715+[4]BS17A!R$1716+[4]BS17A!R$1717+[4]BS17A!R$1718+[4]BS17A!R$1724+[4]BS17A!R$1729+[4]BS17A!R$1731+[4]BS17A!R$1734+[4]BS17A!R$1735+[4]BS17A!R$1739+[4]BS17A!R$1749+[4]BS17A!R$1750+[4]BS17A!R$1751+[4]BS17A!R$1752+[4]BS17A!R$1756+[4]BS17A!R$1757+[4]BS17A!R$1758+[4]BS17A!R$1759+[4]BS17A!R$1760+[4]BS17A!R$1763+[4]BS17A!R$1764+[4]BS17A!R$1765+[4]BS17A!R$1777+[4]BS17A!R$1778+[4]BS17A!R$1779+[4]BS17A!R$1780+[4]BS17A!R$1781+[4]BS17A!R$1782+[4]BS17A!R$1783+[4]BS17A!R$1785+[4]BS17A!R$1786+[4]BS17A!R$1787+[4]BS17A!R$1788+[4]BS17A!R$1789+[4]BS17A!R$1790+[4]BS17A!R$1791+[4]BS17A!R$1792+[4]BS17A!R$1794+[4]BS17A!R$1795+[4]BS17A!R$1798+[4]BS17A!R$1800+[4]BS17A!R$1801+[4]BS17A!R$1802+[4]BS17A!R$1803+[4]BS17A!R$1805+[4]BS17A!R$1810+[4]BS17A!R$1811+[4]BS17A!R$1812+[4]BS17A!R$1813+[4]BS17A!R$1814+[4]BS17A!R$1816+[4]BS17A!R$1819+[4]BS17A!R$1822+[4]BS17A!R$1826+[4]BS17A!R$1828+[4]BS17A!R$1829+[4]BS17A!R$1830+[4]BS17A!R$1831+[4]BS17A!R$1832+[4]BS17A!R$1834+[4]BS17A!R$1835+[4]BS17A!R$1836+[4]BS17A!R$1838+[4]BS17A!R$1839+[4]BS17A!R$1840+[4]BS17A!R$1841+[4]BS17A!R$1842+[4]BS17A!R$1844</f>
        <v>0</v>
      </c>
      <c r="O92" s="755">
        <f>+[4]BS17D!C1641+[4]BS17D!C1642+[4]BS17D!C1646+[4]BS17D!C1647+[4]BS17D!C1648+[4]BS17D!C1649+[4]BS17D!C1650+[4]BS17D!C1651+[4]BS17D!C1652+[4]BS17D!C1656+[4]BS17D!C1657+[4]BS17D!C1658+[4]BS17D!C1659+[4]BS17D!C1660+[4]BS17D!C1661+[4]BS17D!C1662+[4]BS17D!C1677+[4]BS17D!C1686+[4]BS17D!C1690+[4]BS17D!C1695+[4]BS17D!C1696+[4]BS17D!C1697+[4]BS17D!C1701+[4]BS17D!C1706+[4]BS17D!C1707+[4]BS17D!C1709+[4]BS17D!C1712+[4]BS17D!C1713+[4]BS17D!C1714+[4]BS17D!C1715+[4]BS17D!C1716+[4]BS17D!C1717+[4]BS17D!C1718+[4]BS17D!C1724+[4]BS17D!C1729+[4]BS17D!C1731+[4]BS17D!C1734+[4]BS17D!C1735+[4]BS17D!C1739+[4]BS17D!C1749+[4]BS17D!C1750+[4]BS17D!C1751+[4]BS17D!C1752+[4]BS17D!C1756+[4]BS17D!C1757+[4]BS17D!C1758+[4]BS17D!C1759+[4]BS17D!C1760+[4]BS17D!C1763+[4]BS17D!C1764+[4]BS17D!C1765+[4]BS17D!C1777+[4]BS17D!C1778+[4]BS17D!C1779+[4]BS17D!C1780+[4]BS17D!C1781+[4]BS17D!C1782+[4]BS17D!C1783+[4]BS17D!C1785+[4]BS17D!C1786+[4]BS17D!C1787+[4]BS17D!C1788+[4]BS17D!C1789+[4]BS17D!C1790+[4]BS17D!C1791+[4]BS17D!C1792+[4]BS17D!C1794+[4]BS17D!C1795+[4]BS17D!C1798+[4]BS17D!C1800+[4]BS17D!C1801+[4]BS17D!C1802+[4]BS17D!C1803+[4]BS17D!C1805+[4]BS17D!C1810+[4]BS17D!C1811+[4]BS17D!C1812+[4]BS17D!C1813+[4]BS17D!C1814+[4]BS17D!C1816+[4]BS17D!C1819+[4]BS17D!C1822+[4]BS17D!C1826+[4]BS17D!C1828+[4]BS17D!C1829+[4]BS17D!C1830+[4]BS17D!C1831+[4]BS17D!C1832+[4]BS17D!C1834+[4]BS17D!C1835+[4]BS17D!C1836+[4]BS17D!C1838+[4]BS17D!C1839+[4]BS17D!C1840+[4]BS17D!C1841+[4]BS17D!C1842+[4]BS17D!C1844</f>
        <v>0</v>
      </c>
      <c r="P92" s="755">
        <f>+[4]BS17A!S$1641+[4]BS17A!S$1642+[4]BS17A!S$1646+[4]BS17A!S$1647+[4]BS17A!S$1648+[4]BS17A!S$1649+[4]BS17A!S$1650+[4]BS17A!S$1651+[4]BS17A!S$1652+[4]BS17A!S$1656+[4]BS17A!S$1657+[4]BS17A!S$1658+[4]BS17A!S$1659+[4]BS17A!S$1660+[4]BS17A!S$1661+[4]BS17A!S$1662+[4]BS17A!S$1677+[4]BS17A!S$1686+[4]BS17A!S$1690+[4]BS17A!S$1695+[4]BS17A!S$1696+[4]BS17A!S$1697+[4]BS17A!S$1701+[4]BS17A!S$1706+[4]BS17A!S$1707+[4]BS17A!S$1709+[4]BS17A!S$1712+[4]BS17A!S$1713+[4]BS17A!S$1714+[4]BS17A!S$1715+[4]BS17A!S$1716+[4]BS17A!S$1717+[4]BS17A!S$1718+[4]BS17A!S$1724+[4]BS17A!S$1729+[4]BS17A!S$1731+[4]BS17A!S$1734+[4]BS17A!S$1735+[4]BS17A!S$1739+[4]BS17A!S$1749+[4]BS17A!S$1750+[4]BS17A!S$1751+[4]BS17A!S$1752+[4]BS17A!S$1756+[4]BS17A!S$1757+[4]BS17A!S$1758+[4]BS17A!S$1759+[4]BS17A!S$1760+[4]BS17A!S$1763+[4]BS17A!S$1764+[4]BS17A!S$1765+[4]BS17A!S$1777+[4]BS17A!S$1778+[4]BS17A!S$1779+[4]BS17A!S$1780+[4]BS17A!S$1781+[4]BS17A!S$1782+[4]BS17A!S$1783+[4]BS17A!S$1785+[4]BS17A!S$1786+[4]BS17A!S$1787+[4]BS17A!S$1788+[4]BS17A!S$1789+[4]BS17A!S$1790+[4]BS17A!S$1791+[4]BS17A!S$1792+[4]BS17A!S$1794+[4]BS17A!S$1795+[4]BS17A!S$1798+[4]BS17A!S$1800+[4]BS17A!S$1801+[4]BS17A!S$1802+[4]BS17A!S$1803+[4]BS17A!S$1805+[4]BS17A!S$1810+[4]BS17A!S$1811+[4]BS17A!S$1812+[4]BS17A!S$1813+[4]BS17A!S$1814+[4]BS17A!S$1816+[4]BS17A!S$1819+[4]BS17A!S$1822+[4]BS17A!S$1826+[4]BS17A!S$1828+[4]BS17A!S$1829+[4]BS17A!S$1830+[4]BS17A!S$1831+[4]BS17A!S$1832+[4]BS17A!S$1834+[4]BS17A!S$1835+[4]BS17A!S$1836+[4]BS17A!S$1838+[4]BS17A!S$1839+[4]BS17A!S$1840+[4]BS17A!S$1841+[4]BS17A!S$1842+[4]BS17A!S$1844</f>
        <v>0</v>
      </c>
      <c r="Q92" s="755">
        <f>+[4]BS17A!T$1641+[4]BS17A!T$1642+[4]BS17A!T$1646+[4]BS17A!T$1647+[4]BS17A!T$1648+[4]BS17A!T$1649+[4]BS17A!T$1650+[4]BS17A!T$1651+[4]BS17A!T$1652+[4]BS17A!T$1656+[4]BS17A!T$1657+[4]BS17A!T$1658+[4]BS17A!T$1659+[4]BS17A!T$1660+[4]BS17A!T$1661+[4]BS17A!T$1662+[4]BS17A!T$1677+[4]BS17A!T$1686+[4]BS17A!T$1690+[4]BS17A!T$1695+[4]BS17A!T$1696+[4]BS17A!T$1697+[4]BS17A!T$1701+[4]BS17A!T$1706+[4]BS17A!T$1707+[4]BS17A!T$1709+[4]BS17A!T$1712+[4]BS17A!T$1713+[4]BS17A!T$1714+[4]BS17A!T$1715+[4]BS17A!T$1716+[4]BS17A!T$1717+[4]BS17A!T$1718+[4]BS17A!T$1724+[4]BS17A!T$1729+[4]BS17A!T$1731+[4]BS17A!T$1734+[4]BS17A!T$1735+[4]BS17A!T$1739+[4]BS17A!T$1749+[4]BS17A!T$1750+[4]BS17A!T$1751+[4]BS17A!T$1752+[4]BS17A!T$1756+[4]BS17A!T$1757+[4]BS17A!T$1758+[4]BS17A!T$1759+[4]BS17A!T$1760+[4]BS17A!T$1763+[4]BS17A!T$1764+[4]BS17A!T$1765+[4]BS17A!T$1777+[4]BS17A!T$1778+[4]BS17A!T$1779+[4]BS17A!T$1780+[4]BS17A!T$1781+[4]BS17A!T$1782+[4]BS17A!T$1783+[4]BS17A!T$1785+[4]BS17A!T$1786+[4]BS17A!T$1787+[4]BS17A!T$1788+[4]BS17A!T$1789+[4]BS17A!T$1790+[4]BS17A!T$1791+[4]BS17A!T$1792+[4]BS17A!T$1794+[4]BS17A!T$1795+[4]BS17A!T$1798+[4]BS17A!T$1800+[4]BS17A!T$1801+[4]BS17A!T$1802+[4]BS17A!T$1803+[4]BS17A!T$1805+[4]BS17A!T$1810+[4]BS17A!T$1811+[4]BS17A!T$1812+[4]BS17A!T$1813+[4]BS17A!T$1814+[4]BS17A!T$1816+[4]BS17A!T$1819+[4]BS17A!T$1822+[4]BS17A!T$1826+[4]BS17A!T$1828+[4]BS17A!T$1829+[4]BS17A!T$1830+[4]BS17A!T$1831+[4]BS17A!T$1832+[4]BS17A!T$1834+[4]BS17A!T$1835+[4]BS17A!T$1836+[4]BS17A!T$1838+[4]BS17A!T$1839+[4]BS17A!T$1840+[4]BS17A!T$1841+[4]BS17A!T$1842+[4]BS17A!T$1844</f>
        <v>0</v>
      </c>
      <c r="R92" s="861"/>
      <c r="Y92" s="645">
        <f>IF(D92&gt;C92,1,0)</f>
        <v>0</v>
      </c>
      <c r="Z92" s="514"/>
      <c r="AA92" s="648"/>
    </row>
    <row r="93" spans="1:27" s="513" customFormat="1" ht="15" customHeight="1" x14ac:dyDescent="0.2">
      <c r="A93" s="1067" t="s">
        <v>122</v>
      </c>
      <c r="B93" s="1068"/>
      <c r="C93" s="868">
        <f>SUM(C91:C92)</f>
        <v>58</v>
      </c>
      <c r="D93" s="869">
        <f t="shared" ref="D93:Q93" si="15">SUM(D91:D92)</f>
        <v>52</v>
      </c>
      <c r="E93" s="745">
        <f t="shared" si="15"/>
        <v>52</v>
      </c>
      <c r="F93" s="870">
        <f t="shared" si="15"/>
        <v>52</v>
      </c>
      <c r="G93" s="870">
        <f t="shared" si="15"/>
        <v>0</v>
      </c>
      <c r="H93" s="870">
        <f t="shared" si="15"/>
        <v>0</v>
      </c>
      <c r="I93" s="871">
        <f t="shared" si="15"/>
        <v>6</v>
      </c>
      <c r="J93" s="872">
        <f t="shared" si="15"/>
        <v>6</v>
      </c>
      <c r="K93" s="872">
        <f t="shared" si="15"/>
        <v>0</v>
      </c>
      <c r="L93" s="872">
        <f t="shared" si="15"/>
        <v>0</v>
      </c>
      <c r="M93" s="873">
        <f t="shared" si="15"/>
        <v>6</v>
      </c>
      <c r="N93" s="873">
        <f t="shared" si="15"/>
        <v>0</v>
      </c>
      <c r="O93" s="873">
        <f t="shared" si="15"/>
        <v>0</v>
      </c>
      <c r="P93" s="873">
        <f t="shared" si="15"/>
        <v>0</v>
      </c>
      <c r="Q93" s="873">
        <f t="shared" si="15"/>
        <v>0</v>
      </c>
      <c r="R93" s="861"/>
      <c r="Y93" s="645">
        <f>IF(D93&gt;C93,1,0)</f>
        <v>0</v>
      </c>
      <c r="AA93" s="647"/>
    </row>
    <row r="94" spans="1:27" ht="33" customHeight="1" x14ac:dyDescent="0.2">
      <c r="A94" s="1129" t="s">
        <v>128</v>
      </c>
      <c r="B94" s="1129"/>
      <c r="C94" s="1129"/>
      <c r="D94" s="1129"/>
      <c r="E94" s="655"/>
      <c r="I94" s="655" t="str">
        <f>IF(SUM(C96:C102)=(+I85+E85),"","Verificar diferencia IQ totales Sección E.1 y F1")</f>
        <v/>
      </c>
      <c r="X94" s="653">
        <f>IF(SUM(D96:D102)=E85,0,1)</f>
        <v>0</v>
      </c>
      <c r="Y94" s="652">
        <f>IF(SUM(C96:C102)=(+I85+E85),0,1)</f>
        <v>0</v>
      </c>
    </row>
    <row r="95" spans="1:27" ht="38.25" customHeight="1" x14ac:dyDescent="0.2">
      <c r="A95" s="1067" t="s">
        <v>129</v>
      </c>
      <c r="B95" s="1068"/>
      <c r="C95" s="736" t="s">
        <v>14</v>
      </c>
      <c r="D95" s="736" t="s">
        <v>130</v>
      </c>
      <c r="E95" s="687" t="s">
        <v>131</v>
      </c>
      <c r="F95" s="688" t="s">
        <v>132</v>
      </c>
      <c r="I95" s="875" t="s">
        <v>133</v>
      </c>
      <c r="J95" s="729">
        <f>+E85+I85</f>
        <v>1136</v>
      </c>
      <c r="W95" s="513"/>
      <c r="X95" s="637"/>
      <c r="Y95" s="639"/>
      <c r="Z95" s="647"/>
      <c r="AA95" s="513"/>
    </row>
    <row r="96" spans="1:27" ht="15" customHeight="1" x14ac:dyDescent="0.2">
      <c r="A96" s="1110" t="s">
        <v>134</v>
      </c>
      <c r="B96" s="580" t="s">
        <v>135</v>
      </c>
      <c r="C96" s="876">
        <f t="shared" ref="C96:C101" si="16">SUM(E96:F96)</f>
        <v>460</v>
      </c>
      <c r="D96" s="877">
        <v>274</v>
      </c>
      <c r="E96" s="878">
        <v>40</v>
      </c>
      <c r="F96" s="879">
        <v>420</v>
      </c>
      <c r="G96" s="705" t="str">
        <f t="shared" ref="G96:G101" si="17">IF(D96&gt;C96,"Error: Las actividades totales son menores que las realizadas en beneficiarios","")</f>
        <v/>
      </c>
      <c r="I96" s="875" t="s">
        <v>136</v>
      </c>
      <c r="J96" s="730">
        <f>SUM(C96:C102)</f>
        <v>1136</v>
      </c>
      <c r="X96" s="652">
        <f>IF(D96&gt;C96,1,0)</f>
        <v>0</v>
      </c>
      <c r="Y96" s="652"/>
    </row>
    <row r="97" spans="1:26" ht="15" customHeight="1" x14ac:dyDescent="0.2">
      <c r="A97" s="1148"/>
      <c r="B97" s="565" t="s">
        <v>137</v>
      </c>
      <c r="C97" s="880">
        <f>SUM(E97:F97)</f>
        <v>0</v>
      </c>
      <c r="D97" s="881"/>
      <c r="E97" s="882"/>
      <c r="F97" s="883"/>
      <c r="G97" s="705" t="str">
        <f t="shared" si="17"/>
        <v/>
      </c>
      <c r="I97" s="875"/>
      <c r="X97" s="652">
        <f t="shared" ref="X97:X102" si="18">IF(D97&gt;C97,1,0)</f>
        <v>0</v>
      </c>
      <c r="Y97" s="652"/>
    </row>
    <row r="98" spans="1:26" ht="15" customHeight="1" x14ac:dyDescent="0.2">
      <c r="A98" s="1110" t="s">
        <v>138</v>
      </c>
      <c r="B98" s="557" t="s">
        <v>135</v>
      </c>
      <c r="C98" s="884">
        <f t="shared" si="16"/>
        <v>128</v>
      </c>
      <c r="D98" s="885">
        <v>124</v>
      </c>
      <c r="E98" s="886">
        <v>23</v>
      </c>
      <c r="F98" s="887">
        <v>105</v>
      </c>
      <c r="G98" s="705" t="str">
        <f t="shared" si="17"/>
        <v/>
      </c>
      <c r="I98" s="875" t="s">
        <v>139</v>
      </c>
      <c r="J98" s="729">
        <f>+E85</f>
        <v>922</v>
      </c>
      <c r="X98" s="652">
        <f t="shared" si="18"/>
        <v>0</v>
      </c>
      <c r="Y98" s="653"/>
    </row>
    <row r="99" spans="1:26" ht="15" customHeight="1" x14ac:dyDescent="0.2">
      <c r="A99" s="1148"/>
      <c r="B99" s="565" t="s">
        <v>137</v>
      </c>
      <c r="C99" s="880">
        <f t="shared" si="16"/>
        <v>0</v>
      </c>
      <c r="D99" s="881"/>
      <c r="E99" s="882"/>
      <c r="F99" s="883"/>
      <c r="G99" s="705" t="str">
        <f t="shared" si="17"/>
        <v/>
      </c>
      <c r="I99" s="875" t="s">
        <v>140</v>
      </c>
      <c r="J99" s="731">
        <f>SUM(D96:D102)</f>
        <v>922</v>
      </c>
      <c r="X99" s="652">
        <f t="shared" si="18"/>
        <v>0</v>
      </c>
      <c r="Y99" s="653"/>
    </row>
    <row r="100" spans="1:26" ht="15" customHeight="1" x14ac:dyDescent="0.2">
      <c r="A100" s="1096" t="s">
        <v>141</v>
      </c>
      <c r="B100" s="557" t="s">
        <v>142</v>
      </c>
      <c r="C100" s="884">
        <f t="shared" si="16"/>
        <v>183</v>
      </c>
      <c r="D100" s="885">
        <v>183</v>
      </c>
      <c r="E100" s="886">
        <v>24</v>
      </c>
      <c r="F100" s="887">
        <v>159</v>
      </c>
      <c r="G100" s="705" t="str">
        <f t="shared" si="17"/>
        <v/>
      </c>
      <c r="I100" s="888"/>
      <c r="X100" s="652">
        <f t="shared" si="18"/>
        <v>0</v>
      </c>
      <c r="Y100" s="653"/>
    </row>
    <row r="101" spans="1:26" ht="15" customHeight="1" x14ac:dyDescent="0.2">
      <c r="A101" s="1097"/>
      <c r="B101" s="565" t="s">
        <v>143</v>
      </c>
      <c r="C101" s="880">
        <f t="shared" si="16"/>
        <v>1</v>
      </c>
      <c r="D101" s="881">
        <v>1</v>
      </c>
      <c r="E101" s="882">
        <v>1</v>
      </c>
      <c r="F101" s="883"/>
      <c r="G101" s="705" t="str">
        <f t="shared" si="17"/>
        <v/>
      </c>
      <c r="I101" s="888"/>
      <c r="X101" s="652">
        <f t="shared" si="18"/>
        <v>0</v>
      </c>
      <c r="Y101" s="653"/>
    </row>
    <row r="102" spans="1:26" ht="15" customHeight="1" x14ac:dyDescent="0.2">
      <c r="A102" s="1094" t="s">
        <v>144</v>
      </c>
      <c r="B102" s="1095"/>
      <c r="C102" s="889">
        <f>+M85</f>
        <v>364</v>
      </c>
      <c r="D102" s="890">
        <v>340</v>
      </c>
      <c r="E102" s="891"/>
      <c r="F102" s="892"/>
      <c r="G102" s="705" t="str">
        <f>IF(D102&gt;C102,"Error: Las actividades totales son menores que las realizadas en beneficiarios","")</f>
        <v/>
      </c>
      <c r="I102" s="888"/>
      <c r="X102" s="652">
        <f t="shared" si="18"/>
        <v>0</v>
      </c>
      <c r="Y102" s="653"/>
    </row>
    <row r="103" spans="1:26" ht="39" customHeight="1" x14ac:dyDescent="0.2">
      <c r="A103" s="1093" t="s">
        <v>145</v>
      </c>
      <c r="B103" s="1093"/>
      <c r="C103" s="1093"/>
      <c r="D103" s="1093"/>
      <c r="G103" s="526"/>
      <c r="X103" s="638"/>
      <c r="Y103" s="637"/>
    </row>
    <row r="104" spans="1:26" ht="32.25" customHeight="1" x14ac:dyDescent="0.2">
      <c r="A104" s="1067" t="s">
        <v>129</v>
      </c>
      <c r="B104" s="1068"/>
      <c r="C104" s="736" t="s">
        <v>14</v>
      </c>
      <c r="D104" s="687" t="s">
        <v>131</v>
      </c>
      <c r="E104" s="688" t="s">
        <v>132</v>
      </c>
      <c r="F104" s="739"/>
      <c r="G104" s="636"/>
      <c r="I104" s="888"/>
      <c r="X104" s="638"/>
      <c r="Y104" s="637"/>
    </row>
    <row r="105" spans="1:26" ht="15" customHeight="1" x14ac:dyDescent="0.2">
      <c r="A105" s="1112" t="s">
        <v>146</v>
      </c>
      <c r="B105" s="1113"/>
      <c r="C105" s="876">
        <f>SUM(D105:E105)</f>
        <v>0</v>
      </c>
      <c r="D105" s="878"/>
      <c r="E105" s="879"/>
      <c r="F105" s="893"/>
      <c r="G105" s="894"/>
      <c r="H105" s="514" t="s">
        <v>20</v>
      </c>
      <c r="I105" s="888"/>
      <c r="X105" s="638"/>
      <c r="Y105" s="637"/>
    </row>
    <row r="106" spans="1:26" ht="15" customHeight="1" x14ac:dyDescent="0.2">
      <c r="A106" s="1108" t="s">
        <v>147</v>
      </c>
      <c r="B106" s="1109"/>
      <c r="C106" s="895">
        <f>SUM(D106:E106)</f>
        <v>0</v>
      </c>
      <c r="D106" s="896"/>
      <c r="E106" s="897"/>
      <c r="F106" s="893"/>
      <c r="G106" s="894"/>
      <c r="H106" s="514" t="s">
        <v>20</v>
      </c>
      <c r="I106" s="888"/>
      <c r="X106" s="638"/>
      <c r="Y106" s="637"/>
    </row>
    <row r="107" spans="1:26" ht="15" customHeight="1" x14ac:dyDescent="0.2">
      <c r="A107" s="1096" t="s">
        <v>148</v>
      </c>
      <c r="B107" s="580" t="s">
        <v>149</v>
      </c>
      <c r="C107" s="876">
        <f>SUM(D107:E107)</f>
        <v>0</v>
      </c>
      <c r="D107" s="878"/>
      <c r="E107" s="879"/>
      <c r="F107" s="893"/>
      <c r="G107" s="894"/>
      <c r="H107" s="514" t="s">
        <v>20</v>
      </c>
      <c r="I107" s="888"/>
      <c r="X107" s="638"/>
      <c r="Y107" s="637"/>
      <c r="Z107" s="650"/>
    </row>
    <row r="108" spans="1:26" ht="15" customHeight="1" x14ac:dyDescent="0.2">
      <c r="A108" s="1097"/>
      <c r="B108" s="565" t="s">
        <v>143</v>
      </c>
      <c r="C108" s="880">
        <f>SUM(D108:E108)</f>
        <v>0</v>
      </c>
      <c r="D108" s="882"/>
      <c r="E108" s="883"/>
      <c r="F108" s="893"/>
      <c r="G108" s="894"/>
      <c r="H108" s="514" t="s">
        <v>20</v>
      </c>
      <c r="I108" s="888"/>
      <c r="X108" s="638"/>
      <c r="Y108" s="638"/>
      <c r="Z108" s="650"/>
    </row>
    <row r="109" spans="1:26" ht="33" customHeight="1" x14ac:dyDescent="0.2">
      <c r="A109" s="1093" t="s">
        <v>150</v>
      </c>
      <c r="B109" s="1093"/>
      <c r="C109" s="1093"/>
      <c r="D109" s="1093"/>
      <c r="K109" s="614"/>
      <c r="X109" s="638"/>
      <c r="Y109" s="638"/>
    </row>
    <row r="110" spans="1:26" ht="30.75" customHeight="1" x14ac:dyDescent="0.15">
      <c r="A110" s="1104" t="s">
        <v>151</v>
      </c>
      <c r="B110" s="1104"/>
      <c r="C110" s="733" t="s">
        <v>14</v>
      </c>
      <c r="D110" s="733" t="s">
        <v>130</v>
      </c>
      <c r="E110" s="614"/>
      <c r="X110" s="638"/>
      <c r="Y110" s="638"/>
    </row>
    <row r="111" spans="1:26" ht="15" customHeight="1" x14ac:dyDescent="0.15">
      <c r="A111" s="1102" t="s">
        <v>152</v>
      </c>
      <c r="B111" s="1103"/>
      <c r="C111" s="898"/>
      <c r="D111" s="899"/>
      <c r="E111" s="705" t="str">
        <f>IF(D111&gt;C111,"Error: Las actividades totales son menores que las realizadas en beneficiarios","")</f>
        <v/>
      </c>
      <c r="R111" s="640">
        <v>0</v>
      </c>
      <c r="X111" s="652">
        <f>IF(D111&gt;C111,1,0)</f>
        <v>0</v>
      </c>
      <c r="Y111" s="652"/>
    </row>
    <row r="112" spans="1:26" ht="15" customHeight="1" x14ac:dyDescent="0.15">
      <c r="A112" s="1078" t="s">
        <v>153</v>
      </c>
      <c r="B112" s="1079"/>
      <c r="C112" s="900"/>
      <c r="D112" s="901"/>
      <c r="E112" s="705" t="str">
        <f>IF(D112&gt;C112,"Error: Las actividades totales son menores que las realizadas en beneficiarios","")</f>
        <v/>
      </c>
      <c r="R112" s="640">
        <v>0</v>
      </c>
      <c r="X112" s="652">
        <f>IF(D112&gt;C112,1,0)</f>
        <v>0</v>
      </c>
      <c r="Y112" s="653"/>
    </row>
    <row r="113" spans="1:25" ht="37.5" customHeight="1" x14ac:dyDescent="0.2">
      <c r="A113" s="579" t="s">
        <v>154</v>
      </c>
      <c r="B113" s="526"/>
      <c r="C113" s="526"/>
      <c r="D113" s="526"/>
      <c r="F113" s="526"/>
    </row>
    <row r="114" spans="1:25" ht="27" customHeight="1" x14ac:dyDescent="0.1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</row>
    <row r="115" spans="1:25" ht="30" customHeight="1" x14ac:dyDescent="0.15">
      <c r="A115" s="1042"/>
      <c r="B115" s="1043"/>
      <c r="C115" s="736" t="s">
        <v>14</v>
      </c>
      <c r="D115" s="689" t="s">
        <v>156</v>
      </c>
      <c r="E115" s="690" t="s">
        <v>157</v>
      </c>
      <c r="F115" s="735" t="s">
        <v>16</v>
      </c>
      <c r="G115" s="544" t="s">
        <v>17</v>
      </c>
      <c r="H115" s="732" t="s">
        <v>18</v>
      </c>
      <c r="I115" s="1081"/>
      <c r="J115" s="1082"/>
      <c r="K115" s="1077"/>
    </row>
    <row r="116" spans="1:25" ht="15" customHeight="1" x14ac:dyDescent="0.15">
      <c r="A116" s="1063" t="s">
        <v>158</v>
      </c>
      <c r="B116" s="582" t="s">
        <v>159</v>
      </c>
      <c r="C116" s="800">
        <f>+[4]BS17A!C804</f>
        <v>14</v>
      </c>
      <c r="D116" s="902">
        <f>+C116-E116</f>
        <v>6</v>
      </c>
      <c r="E116" s="903">
        <f>+[4]BS17A!D804</f>
        <v>8</v>
      </c>
      <c r="F116" s="802">
        <f>+[4]BS17A!N804</f>
        <v>4</v>
      </c>
      <c r="G116" s="904">
        <f>+[4]BS17A!O804</f>
        <v>10</v>
      </c>
      <c r="H116" s="801">
        <f>+[4]BS17A!P804</f>
        <v>0</v>
      </c>
      <c r="I116" s="801">
        <f>+[4]BS17A!Q804+[4]BS17A!R804</f>
        <v>0</v>
      </c>
      <c r="J116" s="905">
        <f>+[4]BS17D!C806</f>
        <v>0</v>
      </c>
      <c r="K116" s="801">
        <f>+[4]BS17A!T804</f>
        <v>0</v>
      </c>
      <c r="L116" s="705" t="str">
        <f>IF((E116)&gt;C116,"ERROR POR PREVISION",IF((F116+G116+H116)&lt;&gt;C116,"ERROR PROCEDENCIA",""))</f>
        <v/>
      </c>
      <c r="M116" s="523"/>
      <c r="X116" s="654">
        <f>IF(E116&gt;C116,1,0)</f>
        <v>0</v>
      </c>
      <c r="Y116" s="656">
        <f t="shared" ref="Y116:Y133" si="19">IF((F116+G116+H116)&lt;&gt;C116,1,0)</f>
        <v>0</v>
      </c>
    </row>
    <row r="117" spans="1:25" ht="15" customHeight="1" x14ac:dyDescent="0.15">
      <c r="A117" s="1084"/>
      <c r="B117" s="583" t="s">
        <v>160</v>
      </c>
      <c r="C117" s="761">
        <f>+[4]BS17C!C43</f>
        <v>1</v>
      </c>
      <c r="D117" s="906"/>
      <c r="E117" s="907"/>
      <c r="F117" s="762">
        <f>+[4]BS17C!D43</f>
        <v>1</v>
      </c>
      <c r="G117" s="764">
        <f>+[4]BS17C!E43</f>
        <v>0</v>
      </c>
      <c r="H117" s="807">
        <f>+[4]BS17C!F43</f>
        <v>0</v>
      </c>
      <c r="I117" s="807">
        <f>+[4]BS17C!G43</f>
        <v>0</v>
      </c>
      <c r="J117" s="761">
        <f>+[4]BS17D!C1990</f>
        <v>0</v>
      </c>
      <c r="K117" s="807">
        <f>+[4]BS17C!H43</f>
        <v>0</v>
      </c>
      <c r="L117" s="705" t="str">
        <f>IF((F117+G117+H117)&lt;&gt;C117,"ERROR PROCEDENCIA","")</f>
        <v/>
      </c>
      <c r="M117" s="523"/>
      <c r="X117" s="654"/>
      <c r="Y117" s="656">
        <f t="shared" si="19"/>
        <v>0</v>
      </c>
    </row>
    <row r="118" spans="1:25" ht="15" customHeight="1" x14ac:dyDescent="0.15">
      <c r="A118" s="1085"/>
      <c r="B118" s="584" t="s">
        <v>14</v>
      </c>
      <c r="C118" s="743">
        <f>+C117+C116</f>
        <v>15</v>
      </c>
      <c r="D118" s="891"/>
      <c r="E118" s="892"/>
      <c r="F118" s="744">
        <f t="shared" ref="F118:K118" si="20">+F117+F116</f>
        <v>5</v>
      </c>
      <c r="G118" s="746">
        <f t="shared" si="20"/>
        <v>10</v>
      </c>
      <c r="H118" s="814">
        <f t="shared" si="20"/>
        <v>0</v>
      </c>
      <c r="I118" s="814">
        <f t="shared" si="20"/>
        <v>0</v>
      </c>
      <c r="J118" s="743">
        <f>+J117+J116</f>
        <v>0</v>
      </c>
      <c r="K118" s="814">
        <f t="shared" si="20"/>
        <v>0</v>
      </c>
      <c r="L118" s="705" t="str">
        <f>IF((F118+G118+H118)&lt;&gt;C118,"ERROR PROCEDENCIA","")</f>
        <v/>
      </c>
      <c r="M118" s="523"/>
      <c r="X118" s="654"/>
      <c r="Y118" s="656">
        <f t="shared" si="19"/>
        <v>0</v>
      </c>
    </row>
    <row r="119" spans="1:25" ht="15" customHeight="1" x14ac:dyDescent="0.15">
      <c r="A119" s="585" t="s">
        <v>161</v>
      </c>
      <c r="B119" s="586"/>
      <c r="C119" s="908">
        <f>+[4]BS17C!C79</f>
        <v>409</v>
      </c>
      <c r="D119" s="891"/>
      <c r="E119" s="892"/>
      <c r="F119" s="789">
        <f>+[4]BS17C!D79</f>
        <v>0</v>
      </c>
      <c r="G119" s="791">
        <f>+[4]BS17C!E79</f>
        <v>363</v>
      </c>
      <c r="H119" s="909">
        <f>+[4]BS17C!F79</f>
        <v>46</v>
      </c>
      <c r="I119" s="909">
        <f>+[4]BS17C!G79</f>
        <v>2</v>
      </c>
      <c r="J119" s="788">
        <f>+[4]BS17D!C2025</f>
        <v>0</v>
      </c>
      <c r="K119" s="909">
        <f>+[4]BS17C!H79</f>
        <v>0</v>
      </c>
      <c r="L119" s="705" t="str">
        <f>IF((F119+G119+H119)&lt;&gt;C119,"ERROR PROCEDENCIA","")</f>
        <v/>
      </c>
      <c r="M119" s="523"/>
      <c r="X119" s="654"/>
      <c r="Y119" s="656">
        <f t="shared" si="19"/>
        <v>0</v>
      </c>
    </row>
    <row r="120" spans="1:25" ht="15" customHeight="1" x14ac:dyDescent="0.15">
      <c r="A120" s="587" t="s">
        <v>162</v>
      </c>
      <c r="B120" s="588"/>
      <c r="C120" s="910">
        <f>+[4]BS17C!C119</f>
        <v>150</v>
      </c>
      <c r="D120" s="911"/>
      <c r="E120" s="912"/>
      <c r="F120" s="795">
        <f>+[4]BS17C!D119</f>
        <v>4</v>
      </c>
      <c r="G120" s="797">
        <f>+[4]BS17C!E119</f>
        <v>135</v>
      </c>
      <c r="H120" s="823">
        <f>+[4]BS17C!F119</f>
        <v>11</v>
      </c>
      <c r="I120" s="823">
        <f>+[4]BS17C!G119</f>
        <v>0</v>
      </c>
      <c r="J120" s="794">
        <f>+[4]BS17D!C2064</f>
        <v>0</v>
      </c>
      <c r="K120" s="823">
        <f>+[4]BS17C!H119</f>
        <v>0</v>
      </c>
      <c r="L120" s="705" t="str">
        <f>IF((F120+G120+H120)&lt;&gt;C120,"ERROR PROCEDENCIA","")</f>
        <v/>
      </c>
      <c r="M120" s="523"/>
      <c r="X120" s="654"/>
      <c r="Y120" s="656">
        <f t="shared" si="19"/>
        <v>0</v>
      </c>
    </row>
    <row r="121" spans="1:25" ht="15" customHeight="1" x14ac:dyDescent="0.15">
      <c r="A121" s="1086" t="s">
        <v>163</v>
      </c>
      <c r="B121" s="1070"/>
      <c r="C121" s="868">
        <f>+[4]BS17A!C1036</f>
        <v>1</v>
      </c>
      <c r="D121" s="745">
        <f>+C121-E121</f>
        <v>0</v>
      </c>
      <c r="E121" s="747">
        <f>+[4]BS17A!D1036</f>
        <v>1</v>
      </c>
      <c r="F121" s="744">
        <f>+[4]BS17A!N1036</f>
        <v>0</v>
      </c>
      <c r="G121" s="746">
        <f>+[4]BS17A!O1036</f>
        <v>1</v>
      </c>
      <c r="H121" s="814">
        <f>+[4]BS17A!P1036</f>
        <v>0</v>
      </c>
      <c r="I121" s="814">
        <f>+[4]BS17A!Q1036+[4]BS17A!R1036</f>
        <v>0</v>
      </c>
      <c r="J121" s="743">
        <f>+[4]BS17D!C1038</f>
        <v>0</v>
      </c>
      <c r="K121" s="814">
        <f>+[4]BS17A!T1036</f>
        <v>0</v>
      </c>
      <c r="L121" s="705" t="str">
        <f>IF((E121)&gt;C121,"ERROR POR PREVISION",IF((F121+G121+H121)&lt;&gt;C121,"ERROR PROCEDENCIA",""))</f>
        <v/>
      </c>
      <c r="M121" s="523"/>
      <c r="X121" s="654">
        <f>IF(E121&gt;C121,1,0)</f>
        <v>0</v>
      </c>
      <c r="Y121" s="656">
        <f t="shared" si="19"/>
        <v>0</v>
      </c>
    </row>
    <row r="122" spans="1:25" ht="15" customHeight="1" x14ac:dyDescent="0.15">
      <c r="A122" s="589" t="s">
        <v>164</v>
      </c>
      <c r="B122" s="590"/>
      <c r="C122" s="913">
        <f>+[4]BS17C!C161</f>
        <v>1</v>
      </c>
      <c r="D122" s="914"/>
      <c r="E122" s="912"/>
      <c r="F122" s="750">
        <f>+[4]BS17C!D161</f>
        <v>1</v>
      </c>
      <c r="G122" s="752">
        <f>+[4]BS17C!E161</f>
        <v>0</v>
      </c>
      <c r="H122" s="915">
        <f>+[4]BS17C!F161</f>
        <v>0</v>
      </c>
      <c r="I122" s="915">
        <f>+[4]BS17C!G161</f>
        <v>0</v>
      </c>
      <c r="J122" s="749">
        <f>+[4]BS17D!B2105</f>
        <v>0</v>
      </c>
      <c r="K122" s="915">
        <f>+[4]BS17C!H161</f>
        <v>0</v>
      </c>
      <c r="L122" s="705" t="str">
        <f>IF((F122+G122+H122)&lt;&gt;C122,"ERROR PROCEDENCIA","")</f>
        <v/>
      </c>
      <c r="M122" s="523"/>
      <c r="X122" s="654"/>
      <c r="Y122" s="656">
        <f t="shared" si="19"/>
        <v>0</v>
      </c>
    </row>
    <row r="123" spans="1:25" ht="15" customHeight="1" x14ac:dyDescent="0.15">
      <c r="A123" s="1080" t="s">
        <v>165</v>
      </c>
      <c r="B123" s="591" t="s">
        <v>159</v>
      </c>
      <c r="C123" s="910">
        <f>+[4]BS17A!C1196</f>
        <v>746</v>
      </c>
      <c r="D123" s="769">
        <f>+C123-E123</f>
        <v>5</v>
      </c>
      <c r="E123" s="771">
        <f>+[4]BS17A!D1196</f>
        <v>741</v>
      </c>
      <c r="F123" s="768">
        <f>+[4]BS17A!N1196</f>
        <v>24</v>
      </c>
      <c r="G123" s="770">
        <f>+[4]BS17A!O1196</f>
        <v>311</v>
      </c>
      <c r="H123" s="805">
        <f>+[4]BS17A!P1196</f>
        <v>411</v>
      </c>
      <c r="I123" s="805">
        <f>+[4]BS17A!Q1196+[4]BS17A!R1196</f>
        <v>0</v>
      </c>
      <c r="J123" s="767">
        <f>+[4]BS17D!C1198</f>
        <v>0</v>
      </c>
      <c r="K123" s="805">
        <f>+[4]BS17A!T1196</f>
        <v>0</v>
      </c>
      <c r="L123" s="705" t="str">
        <f>IF((E123)&gt;C123,"ERROR POR PREVISION",IF((F123+G123+H123)&lt;&gt;C123,"ERROR PROCEDENCIA",""))</f>
        <v/>
      </c>
      <c r="M123" s="523"/>
      <c r="X123" s="654">
        <f>IF(E123&gt;C123,1,0)</f>
        <v>0</v>
      </c>
      <c r="Y123" s="656">
        <f t="shared" si="19"/>
        <v>0</v>
      </c>
    </row>
    <row r="124" spans="1:25" ht="15" customHeight="1" x14ac:dyDescent="0.15">
      <c r="A124" s="1082"/>
      <c r="B124" s="583" t="s">
        <v>160</v>
      </c>
      <c r="C124" s="916">
        <f>+[4]BS17C!C178</f>
        <v>682</v>
      </c>
      <c r="D124" s="906"/>
      <c r="E124" s="907"/>
      <c r="F124" s="762">
        <f>+[4]BS17C!D178</f>
        <v>38</v>
      </c>
      <c r="G124" s="764">
        <f>+[4]BS17C!E178</f>
        <v>31</v>
      </c>
      <c r="H124" s="807">
        <f>+[4]BS17C!F178</f>
        <v>613</v>
      </c>
      <c r="I124" s="807">
        <f>+[4]BS17C!G178</f>
        <v>0</v>
      </c>
      <c r="J124" s="761">
        <f>+[4]BS17D!C2121</f>
        <v>0</v>
      </c>
      <c r="K124" s="807">
        <f>+[4]BS17C!H178</f>
        <v>0</v>
      </c>
      <c r="L124" s="705" t="str">
        <f>IF((F124+G124+H124)&lt;&gt;C124,"ERROR PROCEDENCIA","")</f>
        <v/>
      </c>
      <c r="M124" s="523"/>
      <c r="X124" s="654"/>
      <c r="Y124" s="656">
        <f t="shared" si="19"/>
        <v>0</v>
      </c>
    </row>
    <row r="125" spans="1:25" ht="15" customHeight="1" x14ac:dyDescent="0.15">
      <c r="A125" s="1081"/>
      <c r="B125" s="584" t="s">
        <v>14</v>
      </c>
      <c r="C125" s="868">
        <f>+C124+C123</f>
        <v>1428</v>
      </c>
      <c r="D125" s="891"/>
      <c r="E125" s="892"/>
      <c r="F125" s="744">
        <f t="shared" ref="F125:K125" si="21">+F124+F123</f>
        <v>62</v>
      </c>
      <c r="G125" s="746">
        <f t="shared" si="21"/>
        <v>342</v>
      </c>
      <c r="H125" s="814">
        <f t="shared" si="21"/>
        <v>1024</v>
      </c>
      <c r="I125" s="814">
        <f t="shared" si="21"/>
        <v>0</v>
      </c>
      <c r="J125" s="743">
        <f t="shared" si="21"/>
        <v>0</v>
      </c>
      <c r="K125" s="814">
        <f t="shared" si="21"/>
        <v>0</v>
      </c>
      <c r="L125" s="705" t="str">
        <f>IF((F125+G125+H125)&lt;&gt;C125,"ERROR PROCEDENCIA","")</f>
        <v/>
      </c>
      <c r="M125" s="523"/>
      <c r="X125" s="654"/>
      <c r="Y125" s="656">
        <f t="shared" si="19"/>
        <v>0</v>
      </c>
    </row>
    <row r="126" spans="1:25" ht="15" customHeight="1" x14ac:dyDescent="0.15">
      <c r="A126" s="1082" t="s">
        <v>166</v>
      </c>
      <c r="B126" s="592" t="s">
        <v>159</v>
      </c>
      <c r="C126" s="913">
        <f>+[4]BS17A!C1353</f>
        <v>30</v>
      </c>
      <c r="D126" s="790">
        <f>+C126-E126</f>
        <v>7</v>
      </c>
      <c r="E126" s="792">
        <f>+[4]BS17A!D1353</f>
        <v>23</v>
      </c>
      <c r="F126" s="789">
        <f>+[4]BS17A!N1353</f>
        <v>1</v>
      </c>
      <c r="G126" s="791">
        <f>+[4]BS17A!O1353</f>
        <v>29</v>
      </c>
      <c r="H126" s="909">
        <f>+[4]BS17A!P1353</f>
        <v>0</v>
      </c>
      <c r="I126" s="909">
        <f>+[4]BS17A!Q1353+[4]BS17A!R1353</f>
        <v>0</v>
      </c>
      <c r="J126" s="749">
        <f>+[4]BS17D!C1355</f>
        <v>0</v>
      </c>
      <c r="K126" s="909">
        <f>+[4]BS17A!T1353</f>
        <v>0</v>
      </c>
      <c r="L126" s="705" t="str">
        <f>IF((E126)&gt;C126,"ERROR POR PREVISION",IF((F126+G126+H126)&lt;&gt;C126,"ERROR PROCEDENCIA",""))</f>
        <v/>
      </c>
      <c r="M126" s="523"/>
      <c r="X126" s="654">
        <f>IF(E126&gt;C126,1,0)</f>
        <v>0</v>
      </c>
      <c r="Y126" s="656">
        <f t="shared" si="19"/>
        <v>0</v>
      </c>
    </row>
    <row r="127" spans="1:25" ht="15" customHeight="1" x14ac:dyDescent="0.15">
      <c r="A127" s="1082"/>
      <c r="B127" s="583" t="s">
        <v>160</v>
      </c>
      <c r="C127" s="916">
        <f>+[4]BS17C!C249</f>
        <v>55</v>
      </c>
      <c r="D127" s="906"/>
      <c r="E127" s="907"/>
      <c r="F127" s="762">
        <f>+[4]BS17C!D249</f>
        <v>0</v>
      </c>
      <c r="G127" s="764">
        <f>+[4]BS17C!E249</f>
        <v>26</v>
      </c>
      <c r="H127" s="807">
        <f>+[4]BS17C!F249</f>
        <v>29</v>
      </c>
      <c r="I127" s="807">
        <f>+[4]BS17C!G249</f>
        <v>0</v>
      </c>
      <c r="J127" s="761">
        <f>+[4]BS17D!C2191</f>
        <v>0</v>
      </c>
      <c r="K127" s="807">
        <f>+[4]BS17C!H249</f>
        <v>0</v>
      </c>
      <c r="L127" s="705" t="str">
        <f>IF((F127+G127+H127)&lt;&gt;C127,"ERROR PROCEDENCIA","")</f>
        <v/>
      </c>
      <c r="M127" s="523"/>
      <c r="X127" s="654"/>
      <c r="Y127" s="656">
        <f t="shared" si="19"/>
        <v>0</v>
      </c>
    </row>
    <row r="128" spans="1:25" ht="15" customHeight="1" x14ac:dyDescent="0.15">
      <c r="A128" s="1082"/>
      <c r="B128" s="584" t="s">
        <v>14</v>
      </c>
      <c r="C128" s="868">
        <f>+C127+C126</f>
        <v>85</v>
      </c>
      <c r="D128" s="891"/>
      <c r="E128" s="892"/>
      <c r="F128" s="744">
        <f t="shared" ref="F128:K128" si="22">+F127+F126</f>
        <v>1</v>
      </c>
      <c r="G128" s="746">
        <f t="shared" si="22"/>
        <v>55</v>
      </c>
      <c r="H128" s="814">
        <f t="shared" si="22"/>
        <v>29</v>
      </c>
      <c r="I128" s="814">
        <f t="shared" si="22"/>
        <v>0</v>
      </c>
      <c r="J128" s="743">
        <f t="shared" si="22"/>
        <v>0</v>
      </c>
      <c r="K128" s="814">
        <f t="shared" si="22"/>
        <v>0</v>
      </c>
      <c r="L128" s="705" t="str">
        <f>IF((F128+G128+H128)&lt;&gt;C128,"ERROR PROCEDENCIA","")</f>
        <v/>
      </c>
      <c r="M128" s="523"/>
      <c r="X128" s="654"/>
      <c r="Y128" s="656">
        <f t="shared" si="19"/>
        <v>0</v>
      </c>
    </row>
    <row r="129" spans="1:26" ht="15" customHeight="1" x14ac:dyDescent="0.15">
      <c r="A129" s="587" t="s">
        <v>167</v>
      </c>
      <c r="B129" s="590"/>
      <c r="C129" s="913">
        <f>+[4]BS17C!C289</f>
        <v>75</v>
      </c>
      <c r="D129" s="911"/>
      <c r="E129" s="912"/>
      <c r="F129" s="750">
        <f>+[4]BS17C!D289</f>
        <v>8</v>
      </c>
      <c r="G129" s="752">
        <f>+[4]BS17C!E289</f>
        <v>20</v>
      </c>
      <c r="H129" s="915">
        <f>+[4]BS17C!F289</f>
        <v>47</v>
      </c>
      <c r="I129" s="915">
        <f>+[4]BS17C!G289</f>
        <v>0</v>
      </c>
      <c r="J129" s="749">
        <f>+[4]BS17D!C2230</f>
        <v>0</v>
      </c>
      <c r="K129" s="915">
        <f>+[4]BS17C!H289</f>
        <v>0</v>
      </c>
      <c r="L129" s="705" t="str">
        <f>IF((F129+G129+H129)&lt;&gt;C129,"ERROR PROCEDENCIA","")</f>
        <v/>
      </c>
      <c r="M129" s="523"/>
      <c r="X129" s="654"/>
      <c r="Y129" s="656">
        <f t="shared" si="19"/>
        <v>0</v>
      </c>
    </row>
    <row r="130" spans="1:26" ht="15" customHeight="1" x14ac:dyDescent="0.15">
      <c r="A130" s="585" t="s">
        <v>168</v>
      </c>
      <c r="B130" s="593"/>
      <c r="C130" s="868">
        <f>+[4]BS17A!C1574</f>
        <v>1075</v>
      </c>
      <c r="D130" s="745">
        <f>+C130-E130</f>
        <v>98</v>
      </c>
      <c r="E130" s="747">
        <f>+[4]BS17A!D1574</f>
        <v>977</v>
      </c>
      <c r="F130" s="744">
        <f>+[4]BS17A!N1574</f>
        <v>931</v>
      </c>
      <c r="G130" s="746">
        <f>+[4]BS17A!O1574</f>
        <v>144</v>
      </c>
      <c r="H130" s="814">
        <f>+[4]BS17A!P1574</f>
        <v>0</v>
      </c>
      <c r="I130" s="814">
        <f>+[4]BS17A!Q1574+[4]BS17A!R1574</f>
        <v>0</v>
      </c>
      <c r="J130" s="743">
        <f>+[4]BS17D!C1576</f>
        <v>0</v>
      </c>
      <c r="K130" s="814">
        <f>+[4]BS17A!T1574</f>
        <v>0</v>
      </c>
      <c r="L130" s="705" t="str">
        <f>IF((E130)&gt;C130,"ERROR POR PREVISION",IF((F130+G130+H130)&lt;&gt;C130,"ERROR PROCEDENCIA",""))</f>
        <v/>
      </c>
      <c r="M130" s="523"/>
      <c r="X130" s="654">
        <f>IF(E130&gt;C130,1,0)</f>
        <v>0</v>
      </c>
      <c r="Y130" s="656">
        <f t="shared" si="19"/>
        <v>0</v>
      </c>
    </row>
    <row r="131" spans="1:26" ht="15" customHeight="1" x14ac:dyDescent="0.15">
      <c r="A131" s="1087" t="s">
        <v>169</v>
      </c>
      <c r="B131" s="591" t="s">
        <v>159</v>
      </c>
      <c r="C131" s="913">
        <f>+[4]BS17A!C1849</f>
        <v>30</v>
      </c>
      <c r="D131" s="751">
        <f>+C131-E131</f>
        <v>0</v>
      </c>
      <c r="E131" s="753">
        <f>+[4]BS17A!D1849</f>
        <v>30</v>
      </c>
      <c r="F131" s="750">
        <f>+[4]BS17A!N1849</f>
        <v>0</v>
      </c>
      <c r="G131" s="752">
        <f>+[4]BS17A!O1849</f>
        <v>18</v>
      </c>
      <c r="H131" s="915">
        <f>+[4]BS17A!P1849</f>
        <v>12</v>
      </c>
      <c r="I131" s="915">
        <f>+[4]BS17A!Q1849+[4]BS17A!R1849</f>
        <v>0</v>
      </c>
      <c r="J131" s="749">
        <f>+[4]BS17D!C1851</f>
        <v>0</v>
      </c>
      <c r="K131" s="915">
        <f>+[4]BS17A!T1849</f>
        <v>0</v>
      </c>
      <c r="L131" s="705" t="str">
        <f>IF((E131)&gt;C131,"ERROR POR PREVISION",IF((F131+G131+H131)&lt;&gt;C131,"ERROR PROCEDENCIA",""))</f>
        <v/>
      </c>
      <c r="M131" s="523"/>
      <c r="X131" s="654">
        <f>IF(E131&gt;C131,1,0)</f>
        <v>0</v>
      </c>
      <c r="Y131" s="656">
        <f t="shared" si="19"/>
        <v>0</v>
      </c>
    </row>
    <row r="132" spans="1:26" ht="15" customHeight="1" x14ac:dyDescent="0.15">
      <c r="A132" s="1088"/>
      <c r="B132" s="583" t="s">
        <v>160</v>
      </c>
      <c r="C132" s="916">
        <f>+[4]BS17C!C312</f>
        <v>88</v>
      </c>
      <c r="D132" s="906"/>
      <c r="E132" s="907"/>
      <c r="F132" s="762">
        <f>+[4]BS17C!D312</f>
        <v>0</v>
      </c>
      <c r="G132" s="764">
        <f>+[4]BS17C!E312</f>
        <v>88</v>
      </c>
      <c r="H132" s="807">
        <f>+[4]BS17C!F312</f>
        <v>0</v>
      </c>
      <c r="I132" s="807">
        <f>+[4]BS17C!G312</f>
        <v>0</v>
      </c>
      <c r="J132" s="761">
        <f>+[4]BS17D!C2252</f>
        <v>0</v>
      </c>
      <c r="K132" s="807">
        <f>+[4]BS17C!H312</f>
        <v>0</v>
      </c>
      <c r="L132" s="705" t="str">
        <f t="shared" ref="L132:L137" si="23">IF((F132+G132+H132)&lt;&gt;C132,"ERROR PROCEDENCIA","")</f>
        <v/>
      </c>
      <c r="M132" s="523"/>
      <c r="X132" s="654"/>
      <c r="Y132" s="656">
        <f t="shared" si="19"/>
        <v>0</v>
      </c>
    </row>
    <row r="133" spans="1:26" ht="15" customHeight="1" x14ac:dyDescent="0.15">
      <c r="A133" s="1089"/>
      <c r="B133" s="584" t="s">
        <v>14</v>
      </c>
      <c r="C133" s="868">
        <f>+C132+C131</f>
        <v>118</v>
      </c>
      <c r="D133" s="891"/>
      <c r="E133" s="892"/>
      <c r="F133" s="744">
        <f t="shared" ref="F133:K133" si="24">+F132+F131</f>
        <v>0</v>
      </c>
      <c r="G133" s="746">
        <f t="shared" si="24"/>
        <v>106</v>
      </c>
      <c r="H133" s="814">
        <f t="shared" si="24"/>
        <v>12</v>
      </c>
      <c r="I133" s="814">
        <f t="shared" si="24"/>
        <v>0</v>
      </c>
      <c r="J133" s="743">
        <f t="shared" si="24"/>
        <v>0</v>
      </c>
      <c r="K133" s="814">
        <f t="shared" si="24"/>
        <v>0</v>
      </c>
      <c r="L133" s="705" t="str">
        <f t="shared" si="23"/>
        <v/>
      </c>
      <c r="M133" s="523"/>
      <c r="X133" s="654"/>
      <c r="Y133" s="656">
        <f t="shared" si="19"/>
        <v>0</v>
      </c>
    </row>
    <row r="134" spans="1:26" ht="15" customHeight="1" x14ac:dyDescent="0.15">
      <c r="A134" s="585" t="s">
        <v>170</v>
      </c>
      <c r="B134" s="593"/>
      <c r="C134" s="868">
        <f>+[4]BS17C!C330</f>
        <v>1750</v>
      </c>
      <c r="D134" s="891"/>
      <c r="E134" s="892"/>
      <c r="F134" s="744">
        <f>+[4]BS17C!D330</f>
        <v>41</v>
      </c>
      <c r="G134" s="746">
        <f>+[4]BS17C!E330</f>
        <v>1481</v>
      </c>
      <c r="H134" s="814">
        <f>+[4]BS17C!F330</f>
        <v>228</v>
      </c>
      <c r="I134" s="814">
        <f>+[4]BS17C!G330</f>
        <v>0</v>
      </c>
      <c r="J134" s="743">
        <f>+[4]BS17D!I325</f>
        <v>0</v>
      </c>
      <c r="K134" s="814">
        <f>+[4]BS17C!H330</f>
        <v>0</v>
      </c>
      <c r="L134" s="705" t="str">
        <f t="shared" si="23"/>
        <v/>
      </c>
      <c r="M134" s="523"/>
      <c r="X134" s="654"/>
      <c r="Y134" s="656"/>
    </row>
    <row r="135" spans="1:26" ht="15" customHeight="1" x14ac:dyDescent="0.15">
      <c r="A135" s="1052" t="s">
        <v>171</v>
      </c>
      <c r="B135" s="594" t="s">
        <v>159</v>
      </c>
      <c r="C135" s="917">
        <f>+C116+C121+C123+C126+C130+C131</f>
        <v>1896</v>
      </c>
      <c r="D135" s="835"/>
      <c r="E135" s="836"/>
      <c r="F135" s="769">
        <f t="shared" ref="F135:K135" si="25">+F116+F121+F123+F126+F130+F131</f>
        <v>960</v>
      </c>
      <c r="G135" s="770">
        <f t="shared" si="25"/>
        <v>513</v>
      </c>
      <c r="H135" s="771">
        <f t="shared" si="25"/>
        <v>423</v>
      </c>
      <c r="I135" s="917">
        <f t="shared" si="25"/>
        <v>0</v>
      </c>
      <c r="J135" s="767">
        <f>+J116+J121+J123+J126+J130+J131</f>
        <v>0</v>
      </c>
      <c r="K135" s="805">
        <f t="shared" si="25"/>
        <v>0</v>
      </c>
      <c r="L135" s="705" t="str">
        <f t="shared" si="23"/>
        <v/>
      </c>
      <c r="M135" s="523"/>
      <c r="X135" s="654"/>
      <c r="Y135" s="656">
        <f>IF((F135+G135+H135)&lt;&gt;C135,1,0)</f>
        <v>0</v>
      </c>
    </row>
    <row r="136" spans="1:26" ht="15" customHeight="1" x14ac:dyDescent="0.15">
      <c r="A136" s="1053"/>
      <c r="B136" s="595" t="s">
        <v>160</v>
      </c>
      <c r="C136" s="862">
        <f>+C117+C119+C120+C122+C124+C127+C129+C132+C134</f>
        <v>3211</v>
      </c>
      <c r="D136" s="891"/>
      <c r="E136" s="892"/>
      <c r="F136" s="756">
        <f t="shared" ref="F136:K136" si="26">+F117+F119+F120+F122+F124+F127+F129+F132+F134</f>
        <v>93</v>
      </c>
      <c r="G136" s="758">
        <f t="shared" si="26"/>
        <v>2144</v>
      </c>
      <c r="H136" s="821">
        <f t="shared" si="26"/>
        <v>974</v>
      </c>
      <c r="I136" s="821">
        <f t="shared" si="26"/>
        <v>2</v>
      </c>
      <c r="J136" s="755">
        <f t="shared" si="26"/>
        <v>0</v>
      </c>
      <c r="K136" s="821">
        <f t="shared" si="26"/>
        <v>0</v>
      </c>
      <c r="L136" s="705" t="str">
        <f t="shared" si="23"/>
        <v/>
      </c>
      <c r="M136" s="523"/>
      <c r="X136" s="654"/>
      <c r="Y136" s="656">
        <f>IF((F136+G136+H136)&lt;&gt;C136,1,0)</f>
        <v>0</v>
      </c>
    </row>
    <row r="137" spans="1:26" ht="15" customHeight="1" x14ac:dyDescent="0.15">
      <c r="A137" s="1054"/>
      <c r="B137" s="596" t="s">
        <v>14</v>
      </c>
      <c r="C137" s="916">
        <f>+C135+C136</f>
        <v>5107</v>
      </c>
      <c r="D137" s="911"/>
      <c r="E137" s="912"/>
      <c r="F137" s="762">
        <f t="shared" ref="F137:K137" si="27">+F135+F136</f>
        <v>1053</v>
      </c>
      <c r="G137" s="764">
        <f t="shared" si="27"/>
        <v>2657</v>
      </c>
      <c r="H137" s="807">
        <f t="shared" si="27"/>
        <v>1397</v>
      </c>
      <c r="I137" s="807">
        <f t="shared" si="27"/>
        <v>2</v>
      </c>
      <c r="J137" s="761">
        <f t="shared" si="27"/>
        <v>0</v>
      </c>
      <c r="K137" s="807">
        <f t="shared" si="27"/>
        <v>0</v>
      </c>
      <c r="L137" s="705" t="str">
        <f t="shared" si="23"/>
        <v/>
      </c>
      <c r="M137" s="523"/>
      <c r="X137" s="654"/>
      <c r="Y137" s="656">
        <f>IF((F137+G137+H137)&lt;&gt;C137,1,0)</f>
        <v>0</v>
      </c>
    </row>
    <row r="138" spans="1:26" ht="27.75" customHeight="1" x14ac:dyDescent="0.2">
      <c r="A138" s="579" t="s">
        <v>172</v>
      </c>
      <c r="B138" s="526"/>
      <c r="C138" s="597"/>
      <c r="D138" s="597"/>
      <c r="E138" s="598"/>
      <c r="F138" s="597"/>
      <c r="G138" s="888"/>
      <c r="H138" s="888"/>
      <c r="I138" s="888"/>
      <c r="J138" s="888"/>
      <c r="K138" s="888"/>
      <c r="L138" s="888"/>
      <c r="M138" s="888"/>
    </row>
    <row r="139" spans="1:26" ht="27" customHeight="1" x14ac:dyDescent="0.2">
      <c r="A139" s="1055" t="s">
        <v>173</v>
      </c>
      <c r="B139" s="1056"/>
      <c r="C139" s="667" t="s">
        <v>14</v>
      </c>
      <c r="D139" s="599" t="s">
        <v>174</v>
      </c>
      <c r="E139" s="600"/>
      <c r="F139" s="888"/>
      <c r="G139" s="888"/>
      <c r="H139" s="888"/>
      <c r="I139" s="888"/>
      <c r="J139" s="888"/>
      <c r="K139" s="888"/>
      <c r="Z139" s="514"/>
    </row>
    <row r="140" spans="1:26" ht="15" customHeight="1" x14ac:dyDescent="0.2">
      <c r="A140" s="657" t="s">
        <v>175</v>
      </c>
      <c r="B140" s="601"/>
      <c r="C140" s="918">
        <f>+[4]BS17C!C383</f>
        <v>0</v>
      </c>
      <c r="D140" s="800">
        <f>+[4]BS17C!E383</f>
        <v>0</v>
      </c>
      <c r="E140" s="705" t="str">
        <f t="shared" ref="E140:E146" si="28">IF(D140&gt;C140,"Error: Las actividades totales son menores que las realizadas en beneficiarios","")</f>
        <v/>
      </c>
      <c r="F140" s="888"/>
      <c r="G140" s="888"/>
      <c r="H140" s="888"/>
      <c r="I140" s="888"/>
      <c r="J140" s="888"/>
      <c r="K140" s="888"/>
      <c r="L140" s="919"/>
      <c r="M140" s="919"/>
      <c r="N140" s="919"/>
      <c r="X140" s="654">
        <f>IF(D140&gt;C140,1,0)</f>
        <v>0</v>
      </c>
      <c r="Z140" s="514"/>
    </row>
    <row r="141" spans="1:26" ht="15" customHeight="1" x14ac:dyDescent="0.2">
      <c r="A141" s="563" t="s">
        <v>176</v>
      </c>
      <c r="B141" s="602"/>
      <c r="C141" s="862">
        <f>+[4]BS17A!C1861</f>
        <v>90</v>
      </c>
      <c r="D141" s="755">
        <f>+[4]BS17A!D1861</f>
        <v>85</v>
      </c>
      <c r="E141" s="705" t="str">
        <f t="shared" si="28"/>
        <v/>
      </c>
      <c r="F141" s="888"/>
      <c r="G141" s="888"/>
      <c r="H141" s="888"/>
      <c r="I141" s="888"/>
      <c r="J141" s="888"/>
      <c r="K141" s="888"/>
      <c r="L141" s="919"/>
      <c r="M141" s="919"/>
      <c r="N141" s="919"/>
      <c r="X141" s="654">
        <f t="shared" ref="X141:X146" si="29">IF(D141&gt;C141,1,0)</f>
        <v>0</v>
      </c>
      <c r="Z141" s="514"/>
    </row>
    <row r="142" spans="1:26" ht="15" customHeight="1" x14ac:dyDescent="0.2">
      <c r="A142" s="563" t="s">
        <v>177</v>
      </c>
      <c r="B142" s="602"/>
      <c r="C142" s="862">
        <f>+[4]BS17A!C48</f>
        <v>546</v>
      </c>
      <c r="D142" s="755">
        <f>+[4]BS17A!D48</f>
        <v>513</v>
      </c>
      <c r="E142" s="705" t="str">
        <f t="shared" si="28"/>
        <v/>
      </c>
      <c r="F142" s="888"/>
      <c r="G142" s="888"/>
      <c r="H142" s="888"/>
      <c r="I142" s="888"/>
      <c r="J142" s="888"/>
      <c r="K142" s="888"/>
      <c r="L142" s="919"/>
      <c r="M142" s="919"/>
      <c r="N142" s="919"/>
      <c r="X142" s="654">
        <f t="shared" si="29"/>
        <v>0</v>
      </c>
      <c r="Z142" s="514"/>
    </row>
    <row r="143" spans="1:26" ht="15" customHeight="1" x14ac:dyDescent="0.2">
      <c r="A143" s="563" t="s">
        <v>178</v>
      </c>
      <c r="B143" s="602"/>
      <c r="C143" s="920"/>
      <c r="D143" s="921"/>
      <c r="E143" s="705" t="str">
        <f t="shared" si="28"/>
        <v/>
      </c>
      <c r="F143" s="888"/>
      <c r="G143" s="888"/>
      <c r="H143" s="888"/>
      <c r="I143" s="888"/>
      <c r="J143" s="888"/>
      <c r="K143" s="888"/>
      <c r="L143" s="919"/>
      <c r="M143" s="919"/>
      <c r="N143" s="919"/>
      <c r="X143" s="654">
        <f t="shared" si="29"/>
        <v>0</v>
      </c>
      <c r="Z143" s="514"/>
    </row>
    <row r="144" spans="1:26" ht="15" customHeight="1" x14ac:dyDescent="0.2">
      <c r="A144" s="563" t="s">
        <v>179</v>
      </c>
      <c r="B144" s="602"/>
      <c r="C144" s="862">
        <f>+[4]BS17A!C50</f>
        <v>48</v>
      </c>
      <c r="D144" s="922">
        <f>+[4]BS17A!D50</f>
        <v>48</v>
      </c>
      <c r="E144" s="705" t="str">
        <f t="shared" si="28"/>
        <v/>
      </c>
      <c r="F144" s="888"/>
      <c r="G144" s="888"/>
      <c r="H144" s="888"/>
      <c r="I144" s="888"/>
      <c r="J144" s="888"/>
      <c r="K144" s="888"/>
      <c r="L144" s="919"/>
      <c r="M144" s="919"/>
      <c r="N144" s="919"/>
      <c r="X144" s="654">
        <f t="shared" si="29"/>
        <v>0</v>
      </c>
      <c r="Z144" s="514"/>
    </row>
    <row r="145" spans="1:28" ht="15" customHeight="1" x14ac:dyDescent="0.2">
      <c r="A145" s="603" t="s">
        <v>180</v>
      </c>
      <c r="B145" s="604"/>
      <c r="C145" s="865">
        <f>+[4]BS17A!C51</f>
        <v>91</v>
      </c>
      <c r="D145" s="794">
        <f>+[4]BS17A!D51</f>
        <v>89</v>
      </c>
      <c r="E145" s="705" t="str">
        <f t="shared" si="28"/>
        <v/>
      </c>
      <c r="F145" s="888"/>
      <c r="G145" s="888"/>
      <c r="H145" s="888"/>
      <c r="I145" s="888"/>
      <c r="J145" s="888"/>
      <c r="K145" s="888"/>
      <c r="L145" s="919"/>
      <c r="M145" s="919"/>
      <c r="N145" s="919"/>
      <c r="X145" s="654">
        <f t="shared" si="29"/>
        <v>0</v>
      </c>
      <c r="Z145" s="514"/>
    </row>
    <row r="146" spans="1:28" ht="15" customHeight="1" x14ac:dyDescent="0.2">
      <c r="A146" s="581" t="s">
        <v>181</v>
      </c>
      <c r="B146" s="605"/>
      <c r="C146" s="868">
        <f>SUM(C140:C145)</f>
        <v>775</v>
      </c>
      <c r="D146" s="743">
        <f>SUM(D140:D145)</f>
        <v>735</v>
      </c>
      <c r="E146" s="705" t="str">
        <f t="shared" si="28"/>
        <v/>
      </c>
      <c r="F146" s="888"/>
      <c r="G146" s="888"/>
      <c r="H146" s="888"/>
      <c r="I146" s="888"/>
      <c r="J146" s="888"/>
      <c r="K146" s="888"/>
      <c r="L146" s="919"/>
      <c r="M146" s="919"/>
      <c r="N146" s="919"/>
      <c r="X146" s="654">
        <f t="shared" si="29"/>
        <v>0</v>
      </c>
      <c r="Z146" s="514"/>
    </row>
    <row r="147" spans="1:28" s="606" customFormat="1" ht="33" customHeight="1" x14ac:dyDescent="0.2">
      <c r="A147" s="1092" t="s">
        <v>182</v>
      </c>
      <c r="B147" s="1092"/>
      <c r="C147" s="1092"/>
      <c r="D147" s="1092"/>
      <c r="E147" s="1092"/>
      <c r="F147" s="1092"/>
      <c r="W147" s="514"/>
      <c r="X147" s="638"/>
      <c r="Y147" s="638"/>
      <c r="Z147" s="514"/>
      <c r="AA147" s="514"/>
    </row>
    <row r="148" spans="1:28" s="606" customFormat="1" ht="13.9" customHeight="1" x14ac:dyDescent="0.2">
      <c r="A148" s="607"/>
      <c r="B148" s="608"/>
      <c r="C148" s="1144" t="s">
        <v>183</v>
      </c>
      <c r="D148" s="1145"/>
      <c r="E148" s="1144" t="s">
        <v>184</v>
      </c>
      <c r="F148" s="1145"/>
      <c r="G148" s="888"/>
      <c r="H148" s="888"/>
      <c r="I148" s="888"/>
      <c r="J148" s="888"/>
      <c r="K148" s="888"/>
      <c r="L148" s="888"/>
      <c r="M148" s="888"/>
      <c r="N148" s="888"/>
      <c r="O148" s="923"/>
      <c r="W148" s="514"/>
      <c r="X148" s="638"/>
      <c r="Y148" s="638"/>
      <c r="Z148" s="514"/>
      <c r="AA148" s="514"/>
    </row>
    <row r="149" spans="1:28" ht="11.25" customHeight="1" x14ac:dyDescent="0.2">
      <c r="A149" s="1063" t="s">
        <v>185</v>
      </c>
      <c r="B149" s="1064"/>
      <c r="C149" s="1146"/>
      <c r="D149" s="1147"/>
      <c r="E149" s="1146"/>
      <c r="F149" s="1147"/>
      <c r="G149" s="888"/>
      <c r="H149" s="888"/>
      <c r="I149" s="888"/>
      <c r="J149" s="888"/>
      <c r="K149" s="888"/>
      <c r="L149" s="888"/>
      <c r="M149" s="888"/>
      <c r="N149" s="888"/>
      <c r="O149" s="923"/>
      <c r="X149" s="638"/>
      <c r="Z149" s="514"/>
    </row>
    <row r="150" spans="1:28" ht="30" customHeight="1" x14ac:dyDescent="0.2">
      <c r="A150" s="609"/>
      <c r="B150" s="610"/>
      <c r="C150" s="924" t="s">
        <v>14</v>
      </c>
      <c r="D150" s="925" t="s">
        <v>186</v>
      </c>
      <c r="E150" s="926" t="s">
        <v>187</v>
      </c>
      <c r="F150" s="925" t="s">
        <v>188</v>
      </c>
      <c r="G150" s="888"/>
      <c r="H150" s="888"/>
      <c r="I150" s="888"/>
      <c r="J150" s="888"/>
      <c r="K150" s="888"/>
      <c r="L150" s="888"/>
      <c r="N150" s="888"/>
      <c r="O150" s="923"/>
      <c r="X150" s="638"/>
      <c r="Y150" s="651">
        <f>IF(D151&gt;C151,1,0)</f>
        <v>0</v>
      </c>
      <c r="Z150" s="514"/>
    </row>
    <row r="151" spans="1:28" ht="15" customHeight="1" x14ac:dyDescent="0.2">
      <c r="A151" s="1073" t="s">
        <v>189</v>
      </c>
      <c r="B151" s="1074"/>
      <c r="C151" s="927">
        <v>407</v>
      </c>
      <c r="D151" s="928"/>
      <c r="E151" s="927">
        <v>1772</v>
      </c>
      <c r="F151" s="928"/>
      <c r="G151" s="708" t="str">
        <f>+W151</f>
        <v/>
      </c>
      <c r="H151" s="520"/>
      <c r="I151" s="520" t="str">
        <f>+X151</f>
        <v/>
      </c>
      <c r="N151" s="888"/>
      <c r="O151" s="923"/>
      <c r="W151" s="665" t="str">
        <f>IF(D151&gt;C151,"Despachadas total menor que parcial","")</f>
        <v/>
      </c>
      <c r="X151" s="665" t="str">
        <f>IF(F151&gt;E151,"Prescrita solicitadas menor rechazadas","")</f>
        <v/>
      </c>
      <c r="Y151" s="651">
        <f>IF(F151&gt;E151,1,0)</f>
        <v>0</v>
      </c>
      <c r="Z151" s="514"/>
    </row>
    <row r="152" spans="1:28" ht="15" customHeight="1" x14ac:dyDescent="0.2">
      <c r="A152" s="1061" t="s">
        <v>190</v>
      </c>
      <c r="B152" s="1062"/>
      <c r="C152" s="929">
        <v>6686</v>
      </c>
      <c r="D152" s="930">
        <v>252</v>
      </c>
      <c r="E152" s="929">
        <v>14422</v>
      </c>
      <c r="F152" s="930">
        <v>542</v>
      </c>
      <c r="G152" s="708" t="str">
        <f>+W152</f>
        <v/>
      </c>
      <c r="H152" s="520"/>
      <c r="I152" s="520" t="str">
        <f>+X152</f>
        <v/>
      </c>
      <c r="N152" s="888"/>
      <c r="O152" s="923"/>
      <c r="W152" s="665" t="str">
        <f>IF(D152&gt;C152,"Despachadas total menor que parcial","")</f>
        <v/>
      </c>
      <c r="X152" s="665" t="str">
        <f>IF(F152&gt;E152,"Prescrita solicitadas menor rechazadas","")</f>
        <v/>
      </c>
      <c r="Y152" s="651">
        <f>IF(D152&gt;C152,1,0)</f>
        <v>0</v>
      </c>
      <c r="Z152" s="514"/>
    </row>
    <row r="153" spans="1:28" ht="15" customHeight="1" x14ac:dyDescent="0.2">
      <c r="A153" s="1067" t="s">
        <v>14</v>
      </c>
      <c r="B153" s="1068"/>
      <c r="C153" s="745">
        <f>SUM(C151:C152)</f>
        <v>7093</v>
      </c>
      <c r="D153" s="747">
        <f>SUM(D151:D152)</f>
        <v>252</v>
      </c>
      <c r="E153" s="745">
        <f>SUM(E151:E152)</f>
        <v>16194</v>
      </c>
      <c r="F153" s="747">
        <f>SUM(F151:F152)</f>
        <v>542</v>
      </c>
      <c r="G153" s="931"/>
      <c r="H153" s="888"/>
      <c r="I153" s="888"/>
      <c r="J153" s="888"/>
      <c r="K153" s="888"/>
      <c r="L153" s="888"/>
      <c r="N153" s="932"/>
      <c r="O153" s="932"/>
      <c r="P153" s="700"/>
      <c r="Q153" s="700"/>
      <c r="R153" s="700"/>
      <c r="S153" s="700"/>
      <c r="T153" s="700"/>
      <c r="U153" s="700"/>
      <c r="V153" s="700"/>
      <c r="W153" s="700"/>
      <c r="X153" s="701"/>
      <c r="Y153" s="702">
        <f>IF(F152&gt;E152,1,0)</f>
        <v>0</v>
      </c>
      <c r="Z153" s="700"/>
      <c r="AA153" s="700"/>
      <c r="AB153" s="700"/>
    </row>
    <row r="154" spans="1:28" s="606" customFormat="1" ht="33" customHeight="1" x14ac:dyDescent="0.2">
      <c r="A154" s="579" t="s">
        <v>191</v>
      </c>
      <c r="N154" s="702"/>
      <c r="O154" s="702"/>
      <c r="P154" s="702"/>
      <c r="Q154" s="702"/>
      <c r="R154" s="702"/>
      <c r="S154" s="702"/>
      <c r="T154" s="700"/>
      <c r="U154" s="702"/>
      <c r="V154" s="702"/>
      <c r="W154" s="702"/>
      <c r="X154" s="702"/>
      <c r="Y154" s="702"/>
      <c r="Z154" s="702"/>
      <c r="AA154" s="702"/>
      <c r="AB154" s="702"/>
    </row>
    <row r="155" spans="1:28" ht="11.25" customHeight="1" x14ac:dyDescent="0.15">
      <c r="A155" s="1040" t="s">
        <v>192</v>
      </c>
      <c r="B155" s="1041"/>
      <c r="C155" s="1075" t="s">
        <v>14</v>
      </c>
      <c r="N155" s="700"/>
      <c r="O155" s="700"/>
      <c r="P155" s="700"/>
      <c r="Q155" s="700"/>
      <c r="R155" s="700"/>
      <c r="S155" s="700"/>
      <c r="T155" s="700"/>
      <c r="U155" s="700"/>
      <c r="V155" s="700"/>
      <c r="W155" s="700"/>
      <c r="X155" s="700"/>
      <c r="Y155" s="700"/>
      <c r="Z155" s="700"/>
      <c r="AA155" s="700"/>
      <c r="AB155" s="700"/>
    </row>
    <row r="156" spans="1:28" ht="21.95" customHeight="1" x14ac:dyDescent="0.15">
      <c r="A156" s="1042"/>
      <c r="B156" s="1043"/>
      <c r="C156" s="1076"/>
      <c r="N156" s="700"/>
      <c r="O156" s="700"/>
      <c r="P156" s="702"/>
      <c r="Q156" s="700"/>
      <c r="R156" s="700"/>
      <c r="S156" s="700"/>
      <c r="T156" s="700"/>
      <c r="U156" s="700"/>
      <c r="V156" s="700"/>
      <c r="W156" s="700"/>
      <c r="X156" s="700"/>
      <c r="Y156" s="700"/>
      <c r="Z156" s="700"/>
      <c r="AA156" s="700"/>
      <c r="AB156" s="700"/>
    </row>
    <row r="157" spans="1:28" ht="14.1" customHeight="1" x14ac:dyDescent="0.15">
      <c r="A157" s="1090" t="s">
        <v>193</v>
      </c>
      <c r="B157" s="1091"/>
      <c r="C157" s="696">
        <v>9977</v>
      </c>
      <c r="D157" s="709"/>
      <c r="E157" s="697"/>
      <c r="F157" s="698"/>
      <c r="H157" s="699"/>
      <c r="I157" s="699"/>
      <c r="J157" s="699"/>
      <c r="K157" s="699"/>
      <c r="L157" s="699"/>
      <c r="M157" s="699"/>
      <c r="N157" s="703"/>
      <c r="O157" s="703"/>
      <c r="P157" s="702"/>
      <c r="Q157" s="700"/>
      <c r="R157" s="700"/>
      <c r="S157" s="700"/>
      <c r="T157" s="700"/>
      <c r="U157" s="700"/>
      <c r="V157" s="700"/>
      <c r="W157" s="700"/>
      <c r="X157" s="700"/>
      <c r="Y157" s="700"/>
      <c r="Z157" s="700"/>
      <c r="AA157" s="700"/>
      <c r="AB157" s="700"/>
    </row>
    <row r="158" spans="1:28" ht="33" customHeight="1" x14ac:dyDescent="0.2">
      <c r="A158" s="668" t="s">
        <v>194</v>
      </c>
      <c r="B158" s="666"/>
      <c r="C158" s="666"/>
      <c r="D158" s="933"/>
      <c r="E158" s="933"/>
      <c r="F158" s="933"/>
      <c r="G158" s="888"/>
      <c r="H158" s="888"/>
      <c r="I158" s="888"/>
      <c r="J158" s="888"/>
      <c r="K158" s="888"/>
      <c r="L158" s="888"/>
      <c r="M158" s="888"/>
      <c r="N158" s="932"/>
      <c r="O158" s="932"/>
      <c r="P158" s="700"/>
      <c r="Q158" s="700"/>
      <c r="R158" s="700"/>
      <c r="S158" s="700"/>
      <c r="T158" s="700"/>
      <c r="U158" s="700"/>
      <c r="V158" s="700"/>
      <c r="W158" s="700"/>
      <c r="X158" s="701"/>
      <c r="Y158" s="701"/>
      <c r="Z158" s="700"/>
      <c r="AA158" s="700"/>
      <c r="AB158" s="700"/>
    </row>
    <row r="159" spans="1:28" ht="21.75" customHeight="1" x14ac:dyDescent="0.2">
      <c r="A159" s="607"/>
      <c r="B159" s="608"/>
      <c r="C159" s="934" t="s">
        <v>14</v>
      </c>
      <c r="D159" s="933"/>
      <c r="E159" s="933"/>
      <c r="F159" s="933"/>
      <c r="G159" s="888"/>
      <c r="H159" s="888"/>
      <c r="I159" s="888"/>
      <c r="J159" s="888"/>
      <c r="K159" s="888"/>
      <c r="L159" s="888"/>
      <c r="M159" s="888"/>
      <c r="N159" s="888"/>
      <c r="O159" s="923"/>
      <c r="X159" s="638"/>
      <c r="Y159" s="638"/>
      <c r="Z159" s="514"/>
    </row>
    <row r="160" spans="1:28" ht="15" customHeight="1" x14ac:dyDescent="0.2">
      <c r="A160" s="1077" t="s">
        <v>195</v>
      </c>
      <c r="B160" s="658" t="s">
        <v>196</v>
      </c>
      <c r="C160" s="935"/>
      <c r="D160" s="936"/>
      <c r="E160" s="933"/>
      <c r="F160" s="933"/>
      <c r="G160" s="888"/>
      <c r="H160" s="888"/>
      <c r="I160" s="888"/>
      <c r="J160" s="888"/>
      <c r="K160" s="888"/>
      <c r="L160" s="888"/>
      <c r="M160" s="888"/>
      <c r="N160" s="888"/>
      <c r="O160" s="923"/>
      <c r="X160" s="638"/>
      <c r="Y160" s="638"/>
      <c r="Z160" s="514"/>
    </row>
    <row r="161" spans="1:26" ht="15" customHeight="1" x14ac:dyDescent="0.2">
      <c r="A161" s="1077"/>
      <c r="B161" s="659" t="s">
        <v>197</v>
      </c>
      <c r="C161" s="937">
        <v>3680</v>
      </c>
      <c r="D161" s="936"/>
      <c r="E161" s="933"/>
      <c r="F161" s="933"/>
      <c r="G161" s="888"/>
      <c r="H161" s="888"/>
      <c r="I161" s="888"/>
      <c r="J161" s="888"/>
      <c r="K161" s="888"/>
      <c r="L161" s="888"/>
      <c r="M161" s="888"/>
      <c r="N161" s="888"/>
      <c r="O161" s="923"/>
      <c r="X161" s="638"/>
      <c r="Y161" s="638"/>
      <c r="Z161" s="514"/>
    </row>
    <row r="162" spans="1:26" ht="15" customHeight="1" x14ac:dyDescent="0.2">
      <c r="A162" s="1065" t="s">
        <v>198</v>
      </c>
      <c r="B162" s="1066"/>
      <c r="C162" s="938">
        <v>16830</v>
      </c>
      <c r="D162" s="936"/>
      <c r="E162" s="933"/>
      <c r="F162" s="933"/>
      <c r="G162" s="888"/>
      <c r="H162" s="888"/>
      <c r="I162" s="888"/>
      <c r="J162" s="888"/>
      <c r="K162" s="888"/>
      <c r="L162" s="888"/>
      <c r="M162" s="888"/>
      <c r="N162" s="888"/>
      <c r="O162" s="923"/>
      <c r="X162" s="638"/>
      <c r="Y162" s="638"/>
      <c r="Z162" s="514"/>
    </row>
    <row r="163" spans="1:26" ht="21.75" customHeight="1" x14ac:dyDescent="0.2">
      <c r="A163" s="1069" t="s">
        <v>199</v>
      </c>
      <c r="B163" s="1070"/>
      <c r="C163" s="939">
        <v>1488</v>
      </c>
      <c r="D163" s="936"/>
      <c r="E163" s="933"/>
      <c r="F163" s="933"/>
      <c r="G163" s="888"/>
      <c r="H163" s="888"/>
      <c r="I163" s="888"/>
      <c r="J163" s="888"/>
      <c r="K163" s="888"/>
      <c r="L163" s="888"/>
      <c r="M163" s="888"/>
      <c r="N163" s="888"/>
      <c r="O163" s="923"/>
      <c r="X163" s="638"/>
      <c r="Y163" s="638"/>
      <c r="Z163" s="514"/>
    </row>
    <row r="164" spans="1:26" ht="33" customHeight="1" x14ac:dyDescent="0.2">
      <c r="A164" s="612" t="s">
        <v>200</v>
      </c>
      <c r="B164" s="526"/>
      <c r="C164" s="526"/>
      <c r="D164" s="526"/>
      <c r="X164" s="638"/>
      <c r="Y164" s="637"/>
      <c r="Z164" s="514"/>
    </row>
    <row r="165" spans="1:26" ht="12.75" customHeight="1" x14ac:dyDescent="0.1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X165" s="638"/>
      <c r="Y165" s="637"/>
      <c r="Z165" s="514"/>
    </row>
    <row r="166" spans="1:26" ht="22.5" customHeight="1" x14ac:dyDescent="0.15">
      <c r="A166" s="1042"/>
      <c r="B166" s="1043"/>
      <c r="C166" s="1081"/>
      <c r="D166" s="669" t="s">
        <v>205</v>
      </c>
      <c r="E166" s="691" t="s">
        <v>206</v>
      </c>
      <c r="F166" s="692" t="s">
        <v>207</v>
      </c>
      <c r="G166" s="692" t="s">
        <v>208</v>
      </c>
      <c r="H166" s="692" t="s">
        <v>209</v>
      </c>
      <c r="I166" s="693" t="s">
        <v>210</v>
      </c>
      <c r="J166" s="1081"/>
      <c r="X166" s="638"/>
      <c r="Y166" s="637"/>
      <c r="Z166" s="514"/>
    </row>
    <row r="167" spans="1:26" ht="15" customHeight="1" x14ac:dyDescent="0.2">
      <c r="A167" s="1030" t="s">
        <v>211</v>
      </c>
      <c r="B167" s="1031"/>
      <c r="C167" s="910">
        <f>SUM(D167:I167)</f>
        <v>0</v>
      </c>
      <c r="D167" s="927"/>
      <c r="E167" s="940"/>
      <c r="F167" s="940"/>
      <c r="G167" s="940"/>
      <c r="H167" s="940"/>
      <c r="I167" s="928"/>
      <c r="J167" s="941"/>
      <c r="K167" s="705" t="str">
        <f>IF(J167&gt;C167,"Error: Las actividades totales son menores que las realizadas en beneficiarios","")</f>
        <v/>
      </c>
      <c r="L167" s="888"/>
      <c r="M167" s="888"/>
      <c r="N167" s="888"/>
      <c r="O167" s="888"/>
      <c r="P167" s="919"/>
      <c r="Q167" s="919"/>
      <c r="R167" s="919"/>
      <c r="X167" s="652">
        <f>IF(J167&gt;C167,1,0)</f>
        <v>0</v>
      </c>
      <c r="Z167" s="514"/>
    </row>
    <row r="168" spans="1:26" ht="15" customHeight="1" x14ac:dyDescent="0.15">
      <c r="A168" s="1071" t="s">
        <v>212</v>
      </c>
      <c r="B168" s="1072"/>
      <c r="C168" s="755">
        <f>SUM(D168:I168)</f>
        <v>0</v>
      </c>
      <c r="D168" s="929"/>
      <c r="E168" s="942"/>
      <c r="F168" s="942"/>
      <c r="G168" s="942"/>
      <c r="H168" s="942"/>
      <c r="I168" s="930"/>
      <c r="J168" s="943"/>
      <c r="K168" s="705" t="str">
        <f>IF(J168&gt;C168,"Error: Las actividades totales son menores que las realizadas en beneficiarios","")</f>
        <v/>
      </c>
      <c r="X168" s="652">
        <f>IF(J168&gt;C168,1,0)</f>
        <v>0</v>
      </c>
      <c r="Y168" s="638"/>
      <c r="Z168" s="514"/>
    </row>
    <row r="169" spans="1:26" ht="15" customHeight="1" x14ac:dyDescent="0.15">
      <c r="A169" s="1036" t="s">
        <v>213</v>
      </c>
      <c r="B169" s="1037"/>
      <c r="C169" s="778">
        <f>SUM(D169:E169)</f>
        <v>0</v>
      </c>
      <c r="D169" s="944"/>
      <c r="E169" s="945"/>
      <c r="F169" s="946"/>
      <c r="G169" s="946"/>
      <c r="H169" s="946"/>
      <c r="I169" s="947"/>
      <c r="J169" s="948"/>
      <c r="K169" s="705" t="str">
        <f>IF(J169&gt;C169,"Error: Las actividades totales son menores que las realizadas en beneficiarios","")</f>
        <v/>
      </c>
      <c r="X169" s="652">
        <f>IF(J169&gt;C169,1,0)</f>
        <v>0</v>
      </c>
      <c r="Y169" s="638"/>
      <c r="Z169" s="514"/>
    </row>
    <row r="170" spans="1:26" ht="33" customHeight="1" x14ac:dyDescent="0.2">
      <c r="A170" s="612" t="s">
        <v>214</v>
      </c>
      <c r="B170" s="613"/>
      <c r="C170" s="526"/>
      <c r="D170" s="526"/>
      <c r="E170" s="526"/>
      <c r="F170" s="526"/>
      <c r="G170" s="526"/>
      <c r="H170" s="526"/>
      <c r="I170" s="526"/>
      <c r="X170" s="638"/>
      <c r="Y170" s="638"/>
      <c r="Z170" s="514"/>
    </row>
    <row r="171" spans="1:26" ht="21" customHeight="1" x14ac:dyDescent="0.1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614"/>
      <c r="N171" s="614"/>
      <c r="Y171" s="638"/>
      <c r="Z171" s="638"/>
    </row>
    <row r="172" spans="1:26" ht="20.25" customHeight="1" x14ac:dyDescent="0.15">
      <c r="A172" s="1042"/>
      <c r="B172" s="1043"/>
      <c r="C172" s="1043"/>
      <c r="D172" s="615" t="s">
        <v>219</v>
      </c>
      <c r="E172" s="611" t="s">
        <v>220</v>
      </c>
      <c r="F172" s="611" t="s">
        <v>221</v>
      </c>
      <c r="G172" s="611" t="s">
        <v>222</v>
      </c>
      <c r="H172" s="611" t="s">
        <v>223</v>
      </c>
      <c r="I172" s="611" t="s">
        <v>224</v>
      </c>
      <c r="J172" s="616" t="s">
        <v>225</v>
      </c>
      <c r="K172" s="611" t="s">
        <v>226</v>
      </c>
      <c r="L172" s="1081"/>
      <c r="M172" s="614"/>
      <c r="N172" s="614"/>
      <c r="Y172" s="638"/>
      <c r="Z172" s="638"/>
    </row>
    <row r="173" spans="1:26" ht="15" customHeight="1" x14ac:dyDescent="0.2">
      <c r="A173" s="1047" t="s">
        <v>227</v>
      </c>
      <c r="B173" s="1048"/>
      <c r="C173" s="949"/>
      <c r="D173" s="950"/>
      <c r="E173" s="951"/>
      <c r="F173" s="951"/>
      <c r="G173" s="951"/>
      <c r="H173" s="951"/>
      <c r="I173" s="951"/>
      <c r="J173" s="952"/>
      <c r="K173" s="951"/>
      <c r="L173" s="953"/>
      <c r="M173" s="712" t="str">
        <f>IF(AND(C173&gt;0,SUM(D173:K173)=0),"Falta registro profesionales participantes",IF(AND(SUM(D173:K173)&gt;0,C173=0),"Falta número de rondas",""))</f>
        <v/>
      </c>
      <c r="N173" s="646"/>
      <c r="Y173" s="652">
        <f>IF(AND(C173&gt;0,SUM(D173:K173)=0),1,IF(AND(SUM(D173:K173)&gt;0,C173=0),1,0))</f>
        <v>0</v>
      </c>
      <c r="Z173" s="638"/>
    </row>
    <row r="174" spans="1:26" ht="15" customHeight="1" x14ac:dyDescent="0.2">
      <c r="A174" s="1038" t="s">
        <v>228</v>
      </c>
      <c r="B174" s="1039"/>
      <c r="C174" s="954"/>
      <c r="D174" s="955"/>
      <c r="E174" s="956"/>
      <c r="F174" s="956"/>
      <c r="G174" s="956"/>
      <c r="H174" s="956"/>
      <c r="I174" s="956"/>
      <c r="J174" s="943"/>
      <c r="K174" s="956"/>
      <c r="L174" s="957"/>
      <c r="M174" s="712" t="str">
        <f>IF(AND(C174&gt;0,SUM(D174:K174)=0),"Falta registro profesionales participantes",IF(AND(SUM(D174:K174)&gt;0,C174=0),"Falta número de rondas",""))</f>
        <v/>
      </c>
      <c r="N174" s="646"/>
      <c r="Y174" s="652">
        <f>IF(AND(C174&gt;0,SUM(D174:K174)=0),1,IF(AND(SUM(D174:K174)&gt;0,C174=0),1,0))</f>
        <v>0</v>
      </c>
      <c r="Z174" s="637"/>
    </row>
    <row r="175" spans="1:26" ht="15" customHeight="1" x14ac:dyDescent="0.2">
      <c r="A175" s="1032" t="s">
        <v>229</v>
      </c>
      <c r="B175" s="1033"/>
      <c r="C175" s="958"/>
      <c r="D175" s="959"/>
      <c r="E175" s="960"/>
      <c r="F175" s="960"/>
      <c r="G175" s="960"/>
      <c r="H175" s="960"/>
      <c r="I175" s="960"/>
      <c r="J175" s="948"/>
      <c r="K175" s="960"/>
      <c r="L175" s="937"/>
      <c r="M175" s="712" t="str">
        <f>IF(AND(C175&gt;0,SUM(D175:K175)=0),"Falta registro profesionales participantes",IF(AND(SUM(D175:K175)&gt;0,C175=0),"Falta número de rondas",""))</f>
        <v/>
      </c>
      <c r="N175" s="646"/>
      <c r="Y175" s="652">
        <f>IF(AND(C175&gt;0,SUM(D175:K175)=0),1,IF(AND(SUM(D175:K175)&gt;0,C175=0),1,0))</f>
        <v>0</v>
      </c>
      <c r="Z175" s="637"/>
    </row>
    <row r="176" spans="1:26" ht="33" customHeight="1" x14ac:dyDescent="0.2">
      <c r="A176" s="612" t="s">
        <v>230</v>
      </c>
      <c r="B176" s="738"/>
      <c r="C176" s="961"/>
      <c r="D176" s="961"/>
      <c r="E176" s="961"/>
      <c r="F176" s="961"/>
      <c r="G176" s="961"/>
      <c r="H176" s="961"/>
      <c r="I176" s="961"/>
      <c r="J176" s="961"/>
      <c r="K176" s="961"/>
      <c r="X176" s="638"/>
      <c r="Y176" s="637"/>
      <c r="Z176" s="514"/>
    </row>
    <row r="177" spans="1:27" ht="39.950000000000003" customHeight="1" x14ac:dyDescent="0.15">
      <c r="A177" s="1034" t="s">
        <v>231</v>
      </c>
      <c r="B177" s="1035"/>
      <c r="C177" s="736" t="s">
        <v>14</v>
      </c>
      <c r="D177" s="736" t="s">
        <v>130</v>
      </c>
      <c r="E177" s="599" t="s">
        <v>232</v>
      </c>
      <c r="F177" s="617"/>
      <c r="G177" s="526"/>
      <c r="H177" s="526"/>
      <c r="L177" s="514" t="s">
        <v>233</v>
      </c>
      <c r="X177" s="638"/>
      <c r="Y177" s="638"/>
      <c r="Z177" s="514"/>
    </row>
    <row r="178" spans="1:27" ht="15" customHeight="1" x14ac:dyDescent="0.15">
      <c r="A178" s="1141" t="s">
        <v>234</v>
      </c>
      <c r="B178" s="618" t="s">
        <v>235</v>
      </c>
      <c r="C178" s="962">
        <v>145</v>
      </c>
      <c r="D178" s="963">
        <v>144</v>
      </c>
      <c r="E178" s="963"/>
      <c r="F178" s="710" t="str">
        <f>IF(D178&gt;C178,"Error: Las actividades totales son menores que las realizadas en beneficiarios","")</f>
        <v/>
      </c>
      <c r="G178" s="526"/>
      <c r="H178" s="526"/>
      <c r="X178" s="652">
        <f>IF(D178&gt;C178,1,0)</f>
        <v>0</v>
      </c>
      <c r="Y178" s="638"/>
      <c r="Z178" s="514"/>
    </row>
    <row r="179" spans="1:27" ht="15" customHeight="1" x14ac:dyDescent="0.15">
      <c r="A179" s="1142"/>
      <c r="B179" s="619" t="s">
        <v>236</v>
      </c>
      <c r="C179" s="964"/>
      <c r="D179" s="965"/>
      <c r="E179" s="965"/>
      <c r="F179" s="710" t="str">
        <f>IF(D179&gt;C179,"Error: Las actividades totales son menores que las realizadas en beneficiarios","")</f>
        <v/>
      </c>
      <c r="G179" s="526"/>
      <c r="H179" s="526"/>
      <c r="X179" s="652">
        <f>IF(D179&gt;C179,1,0)</f>
        <v>0</v>
      </c>
      <c r="Y179" s="637"/>
      <c r="Z179" s="514"/>
    </row>
    <row r="180" spans="1:27" ht="15" customHeight="1" x14ac:dyDescent="0.15">
      <c r="A180" s="1143"/>
      <c r="B180" s="620" t="s">
        <v>237</v>
      </c>
      <c r="C180" s="966"/>
      <c r="D180" s="967"/>
      <c r="E180" s="967"/>
      <c r="F180" s="710" t="str">
        <f>IF(D180&gt;C180,"Error: Las actividades totales son menores que las realizadas en beneficiarios","")</f>
        <v/>
      </c>
      <c r="G180" s="526"/>
      <c r="H180" s="526"/>
      <c r="X180" s="652">
        <f>IF(D180&gt;C180,1,0)</f>
        <v>0</v>
      </c>
      <c r="Y180" s="638"/>
      <c r="Z180" s="514"/>
    </row>
    <row r="181" spans="1:27" ht="33" customHeight="1" x14ac:dyDescent="0.2">
      <c r="A181" s="621" t="s">
        <v>238</v>
      </c>
      <c r="C181" s="622"/>
      <c r="D181" s="622"/>
      <c r="E181" s="919"/>
      <c r="F181" s="623"/>
      <c r="G181" s="623"/>
      <c r="H181" s="526"/>
      <c r="X181" s="638"/>
      <c r="Y181" s="637"/>
      <c r="Z181" s="514"/>
    </row>
    <row r="182" spans="1:27" s="606" customFormat="1" ht="27.75" customHeight="1" x14ac:dyDescent="0.15">
      <c r="A182" s="1138" t="s">
        <v>8</v>
      </c>
      <c r="B182" s="1139"/>
      <c r="C182" s="740" t="s">
        <v>202</v>
      </c>
      <c r="D182" s="740" t="s">
        <v>239</v>
      </c>
      <c r="E182" s="736" t="s">
        <v>240</v>
      </c>
      <c r="F182" s="740" t="s">
        <v>241</v>
      </c>
      <c r="G182" s="740" t="s">
        <v>242</v>
      </c>
      <c r="H182" s="740" t="s">
        <v>243</v>
      </c>
      <c r="I182" s="624"/>
      <c r="W182" s="514"/>
      <c r="X182" s="638"/>
      <c r="Y182" s="637"/>
      <c r="Z182" s="514"/>
      <c r="AA182" s="514"/>
    </row>
    <row r="183" spans="1:27" ht="15" customHeight="1" x14ac:dyDescent="0.15">
      <c r="A183" s="1019" t="s">
        <v>244</v>
      </c>
      <c r="B183" s="742" t="s">
        <v>245</v>
      </c>
      <c r="C183" s="670">
        <f>SUM(D183:H183)-F183</f>
        <v>0</v>
      </c>
      <c r="D183" s="968"/>
      <c r="E183" s="968"/>
      <c r="F183" s="726"/>
      <c r="G183" s="968"/>
      <c r="H183" s="968"/>
      <c r="I183" s="709"/>
      <c r="X183" s="638"/>
      <c r="Y183" s="637"/>
      <c r="Z183" s="514"/>
    </row>
    <row r="184" spans="1:27" ht="15" customHeight="1" x14ac:dyDescent="0.15">
      <c r="A184" s="1020"/>
      <c r="B184" s="741" t="s">
        <v>246</v>
      </c>
      <c r="C184" s="671">
        <f t="shared" ref="C184:C195" si="30">SUM(D184:H184)-F184</f>
        <v>0</v>
      </c>
      <c r="D184" s="671">
        <f>SUM(D185:D189)</f>
        <v>0</v>
      </c>
      <c r="E184" s="671">
        <f>SUM(E185:E189)</f>
        <v>0</v>
      </c>
      <c r="F184" s="725">
        <f>SUM(F185:F189)</f>
        <v>0</v>
      </c>
      <c r="G184" s="722">
        <f>SUM(G185:G189)</f>
        <v>0</v>
      </c>
      <c r="H184" s="671">
        <f>SUM(H185:H189)</f>
        <v>0</v>
      </c>
      <c r="I184" s="709"/>
      <c r="X184" s="638"/>
      <c r="Y184" s="637"/>
      <c r="Z184" s="514"/>
    </row>
    <row r="185" spans="1:27" ht="15" customHeight="1" x14ac:dyDescent="0.15">
      <c r="A185" s="1020"/>
      <c r="B185" s="625" t="s">
        <v>247</v>
      </c>
      <c r="C185" s="672">
        <f t="shared" si="30"/>
        <v>0</v>
      </c>
      <c r="D185" s="969"/>
      <c r="E185" s="969"/>
      <c r="F185" s="726"/>
      <c r="G185" s="969"/>
      <c r="H185" s="969"/>
      <c r="I185" s="709"/>
      <c r="X185" s="638"/>
      <c r="Y185" s="637"/>
      <c r="Z185" s="514"/>
    </row>
    <row r="186" spans="1:27" ht="15" customHeight="1" x14ac:dyDescent="0.15">
      <c r="A186" s="1020"/>
      <c r="B186" s="625" t="s">
        <v>248</v>
      </c>
      <c r="C186" s="672">
        <f t="shared" si="30"/>
        <v>0</v>
      </c>
      <c r="D186" s="969"/>
      <c r="E186" s="969"/>
      <c r="F186" s="727"/>
      <c r="G186" s="969"/>
      <c r="H186" s="969"/>
      <c r="I186" s="709"/>
      <c r="X186" s="638"/>
      <c r="Y186" s="637"/>
      <c r="Z186" s="514"/>
    </row>
    <row r="187" spans="1:27" ht="15" customHeight="1" x14ac:dyDescent="0.15">
      <c r="A187" s="1020"/>
      <c r="B187" s="626" t="s">
        <v>249</v>
      </c>
      <c r="C187" s="673">
        <f t="shared" si="30"/>
        <v>0</v>
      </c>
      <c r="D187" s="965"/>
      <c r="E187" s="965"/>
      <c r="F187" s="727"/>
      <c r="G187" s="965"/>
      <c r="H187" s="965"/>
      <c r="I187" s="709"/>
      <c r="X187" s="638"/>
      <c r="Y187" s="637"/>
      <c r="Z187" s="514"/>
    </row>
    <row r="188" spans="1:27" ht="15" customHeight="1" x14ac:dyDescent="0.15">
      <c r="A188" s="1020"/>
      <c r="B188" s="626" t="s">
        <v>250</v>
      </c>
      <c r="C188" s="673">
        <f t="shared" si="30"/>
        <v>0</v>
      </c>
      <c r="D188" s="965"/>
      <c r="E188" s="965"/>
      <c r="F188" s="727"/>
      <c r="G188" s="965"/>
      <c r="H188" s="965"/>
      <c r="I188" s="709"/>
      <c r="X188" s="638"/>
      <c r="Y188" s="637"/>
      <c r="Z188" s="514"/>
    </row>
    <row r="189" spans="1:27" ht="15" customHeight="1" x14ac:dyDescent="0.15">
      <c r="A189" s="1021"/>
      <c r="B189" s="627" t="s">
        <v>251</v>
      </c>
      <c r="C189" s="671">
        <f t="shared" si="30"/>
        <v>0</v>
      </c>
      <c r="D189" s="967"/>
      <c r="E189" s="967"/>
      <c r="F189" s="728"/>
      <c r="G189" s="967"/>
      <c r="H189" s="967"/>
      <c r="I189" s="709"/>
      <c r="X189" s="638"/>
      <c r="Y189" s="638"/>
      <c r="Z189" s="514"/>
    </row>
    <row r="190" spans="1:27" ht="15" customHeight="1" x14ac:dyDescent="0.15">
      <c r="A190" s="1020" t="s">
        <v>252</v>
      </c>
      <c r="B190" s="694" t="s">
        <v>245</v>
      </c>
      <c r="C190" s="695">
        <f t="shared" si="30"/>
        <v>0</v>
      </c>
      <c r="D190" s="970"/>
      <c r="E190" s="970"/>
      <c r="F190" s="723"/>
      <c r="G190" s="971"/>
      <c r="H190" s="970"/>
      <c r="I190" s="709"/>
      <c r="X190" s="638"/>
      <c r="Y190" s="638"/>
      <c r="Z190" s="514"/>
    </row>
    <row r="191" spans="1:27" ht="15" customHeight="1" x14ac:dyDescent="0.15">
      <c r="A191" s="1020"/>
      <c r="B191" s="742" t="s">
        <v>246</v>
      </c>
      <c r="C191" s="670">
        <f t="shared" si="30"/>
        <v>0</v>
      </c>
      <c r="D191" s="972"/>
      <c r="E191" s="972"/>
      <c r="F191" s="726"/>
      <c r="G191" s="968"/>
      <c r="H191" s="972"/>
      <c r="I191" s="709"/>
      <c r="X191" s="638"/>
      <c r="Y191" s="638"/>
      <c r="Z191" s="514"/>
    </row>
    <row r="192" spans="1:27" ht="15" customHeight="1" x14ac:dyDescent="0.15">
      <c r="A192" s="1020"/>
      <c r="B192" s="741" t="s">
        <v>253</v>
      </c>
      <c r="C192" s="671">
        <f t="shared" si="30"/>
        <v>0</v>
      </c>
      <c r="D192" s="966"/>
      <c r="E192" s="966"/>
      <c r="F192" s="728"/>
      <c r="G192" s="967"/>
      <c r="H192" s="966"/>
      <c r="I192" s="709"/>
      <c r="X192" s="638"/>
      <c r="Y192" s="638"/>
      <c r="Z192" s="514"/>
    </row>
    <row r="193" spans="1:55" ht="15" customHeight="1" x14ac:dyDescent="0.15">
      <c r="A193" s="1019" t="s">
        <v>254</v>
      </c>
      <c r="B193" s="742" t="s">
        <v>245</v>
      </c>
      <c r="C193" s="670">
        <f t="shared" si="30"/>
        <v>0</v>
      </c>
      <c r="D193" s="972"/>
      <c r="E193" s="972"/>
      <c r="F193" s="726"/>
      <c r="G193" s="968"/>
      <c r="H193" s="972"/>
      <c r="I193" s="709"/>
      <c r="X193" s="638"/>
      <c r="Y193" s="638"/>
      <c r="Z193" s="514"/>
    </row>
    <row r="194" spans="1:55" ht="15" customHeight="1" x14ac:dyDescent="0.15">
      <c r="A194" s="1020"/>
      <c r="B194" s="628" t="s">
        <v>246</v>
      </c>
      <c r="C194" s="674">
        <f t="shared" si="30"/>
        <v>0</v>
      </c>
      <c r="D194" s="973"/>
      <c r="E194" s="973"/>
      <c r="F194" s="728"/>
      <c r="G194" s="974"/>
      <c r="H194" s="973"/>
      <c r="I194" s="709"/>
      <c r="X194" s="638"/>
      <c r="Y194" s="638"/>
      <c r="Z194" s="514"/>
    </row>
    <row r="195" spans="1:55" ht="15" customHeight="1" x14ac:dyDescent="0.15">
      <c r="A195" s="1021"/>
      <c r="B195" s="629" t="s">
        <v>255</v>
      </c>
      <c r="C195" s="675">
        <f t="shared" si="30"/>
        <v>0</v>
      </c>
      <c r="D195" s="975"/>
      <c r="E195" s="975"/>
      <c r="F195" s="724"/>
      <c r="G195" s="976"/>
      <c r="H195" s="975"/>
      <c r="I195" s="709"/>
      <c r="W195" s="606"/>
      <c r="X195" s="638"/>
      <c r="Y195" s="641"/>
      <c r="Z195" s="606"/>
      <c r="AA195" s="606"/>
    </row>
    <row r="196" spans="1:55" ht="15" customHeight="1" x14ac:dyDescent="0.2">
      <c r="A196" s="1021" t="s">
        <v>256</v>
      </c>
      <c r="B196" s="742" t="s">
        <v>245</v>
      </c>
      <c r="C196" s="972"/>
      <c r="D196" s="676"/>
      <c r="E196" s="677"/>
      <c r="F196" s="677"/>
      <c r="G196" s="677"/>
      <c r="H196" s="678"/>
      <c r="I196" s="709"/>
      <c r="W196" s="977"/>
      <c r="X196" s="978"/>
      <c r="Y196" s="978"/>
      <c r="Z196" s="979"/>
      <c r="AA196" s="980"/>
    </row>
    <row r="197" spans="1:55" ht="15" customHeight="1" x14ac:dyDescent="0.2">
      <c r="A197" s="1022"/>
      <c r="B197" s="741" t="s">
        <v>257</v>
      </c>
      <c r="C197" s="966"/>
      <c r="D197" s="679"/>
      <c r="E197" s="680"/>
      <c r="F197" s="680"/>
      <c r="G197" s="680"/>
      <c r="H197" s="681"/>
      <c r="I197" s="709"/>
      <c r="W197" s="981"/>
      <c r="X197" s="982"/>
      <c r="Y197" s="983"/>
      <c r="AA197" s="984"/>
    </row>
    <row r="198" spans="1:55" ht="15" customHeight="1" x14ac:dyDescent="0.2">
      <c r="A198" s="1022" t="s">
        <v>258</v>
      </c>
      <c r="B198" s="1140"/>
      <c r="C198" s="985"/>
      <c r="D198" s="682"/>
      <c r="E198" s="683"/>
      <c r="F198" s="683"/>
      <c r="G198" s="683"/>
      <c r="H198" s="684"/>
      <c r="I198" s="520" t="str">
        <f>X198</f>
        <v/>
      </c>
      <c r="W198" s="981"/>
      <c r="X198" s="717" t="str">
        <f>+IF($C198&lt;=$C197,""," El Nº de Biopsias de Cirugía menor enviadas a anatomía patologica del Programa de Resolutividad NO deben ser  MAYOR a las cirugias Menores  realizadas del programa de resolutividad")</f>
        <v/>
      </c>
      <c r="Y198" s="983"/>
      <c r="Z198" s="648">
        <f>+IF($C198&lt;=$C197,0,1)</f>
        <v>0</v>
      </c>
      <c r="AA198" s="984"/>
    </row>
    <row r="199" spans="1:55" s="980" customFormat="1" ht="33" customHeight="1" x14ac:dyDescent="0.2">
      <c r="A199" s="660" t="s">
        <v>259</v>
      </c>
      <c r="B199" s="514"/>
      <c r="C199" s="514"/>
      <c r="D199" s="514"/>
      <c r="E199" s="888"/>
      <c r="F199" s="888"/>
      <c r="G199" s="888"/>
      <c r="H199" s="514"/>
      <c r="I199" s="977"/>
      <c r="J199" s="977"/>
      <c r="K199" s="977"/>
      <c r="L199" s="977"/>
      <c r="M199" s="977"/>
      <c r="N199" s="977"/>
      <c r="O199" s="986"/>
      <c r="P199" s="986"/>
      <c r="Q199" s="986"/>
      <c r="R199" s="986"/>
      <c r="S199" s="986"/>
      <c r="T199" s="986"/>
      <c r="U199" s="986"/>
      <c r="V199" s="987"/>
      <c r="W199" s="981"/>
      <c r="X199" s="983"/>
      <c r="Y199" s="983"/>
      <c r="Z199" s="988"/>
      <c r="AA199" s="984"/>
      <c r="AB199" s="987"/>
      <c r="AC199" s="987"/>
      <c r="AD199" s="987"/>
      <c r="AE199" s="987"/>
      <c r="AF199" s="987"/>
      <c r="AG199" s="987"/>
      <c r="AH199" s="987"/>
      <c r="AI199" s="987"/>
      <c r="AJ199" s="987"/>
      <c r="AK199" s="987"/>
      <c r="AL199" s="987"/>
      <c r="AM199" s="987"/>
      <c r="AN199" s="987"/>
      <c r="AO199" s="987"/>
      <c r="AP199" s="987"/>
      <c r="AQ199" s="987"/>
      <c r="AR199" s="987"/>
      <c r="AS199" s="987"/>
      <c r="AT199" s="987"/>
      <c r="AU199" s="987"/>
      <c r="AV199" s="987"/>
      <c r="AW199" s="987"/>
      <c r="AX199" s="987"/>
      <c r="BB199" s="989"/>
      <c r="BC199" s="989"/>
    </row>
    <row r="200" spans="1:55" s="994" customFormat="1" ht="27" customHeight="1" x14ac:dyDescent="0.2">
      <c r="A200" s="1028" t="s">
        <v>260</v>
      </c>
      <c r="B200" s="1029"/>
      <c r="C200" s="661" t="s">
        <v>261</v>
      </c>
      <c r="D200" s="888"/>
      <c r="E200" s="888"/>
      <c r="F200" s="888"/>
      <c r="G200" s="514"/>
      <c r="H200" s="514"/>
      <c r="I200" s="990"/>
      <c r="J200" s="990"/>
      <c r="K200" s="990"/>
      <c r="L200" s="990"/>
      <c r="M200" s="990"/>
      <c r="N200" s="991"/>
      <c r="O200" s="992"/>
      <c r="P200" s="992"/>
      <c r="Q200" s="992"/>
      <c r="R200" s="992"/>
      <c r="S200" s="992"/>
      <c r="T200" s="992"/>
      <c r="U200" s="992"/>
      <c r="V200" s="993"/>
      <c r="W200" s="981"/>
      <c r="X200" s="983"/>
      <c r="Y200" s="983"/>
      <c r="Z200" s="988"/>
      <c r="AA200" s="984"/>
      <c r="AB200" s="993"/>
      <c r="AC200" s="993"/>
      <c r="AD200" s="993"/>
      <c r="AE200" s="993"/>
      <c r="AF200" s="993"/>
      <c r="AG200" s="993"/>
      <c r="AH200" s="993"/>
      <c r="AI200" s="993"/>
      <c r="AJ200" s="993"/>
      <c r="AK200" s="993"/>
      <c r="AL200" s="993"/>
      <c r="AM200" s="993"/>
      <c r="AN200" s="993"/>
      <c r="AO200" s="993"/>
      <c r="AP200" s="993"/>
      <c r="AQ200" s="993"/>
      <c r="AR200" s="993"/>
      <c r="AS200" s="993"/>
      <c r="AT200" s="993"/>
      <c r="AU200" s="993"/>
      <c r="AV200" s="993"/>
      <c r="AW200" s="993"/>
      <c r="AX200" s="993"/>
      <c r="BB200" s="995"/>
      <c r="BC200" s="995"/>
    </row>
    <row r="201" spans="1:55" s="994" customFormat="1" ht="15" customHeight="1" x14ac:dyDescent="0.2">
      <c r="A201" s="1025" t="s">
        <v>262</v>
      </c>
      <c r="B201" s="1026"/>
      <c r="C201" s="662"/>
      <c r="D201" s="996"/>
      <c r="E201" s="888"/>
      <c r="F201" s="888"/>
      <c r="G201" s="514"/>
      <c r="H201" s="514"/>
      <c r="I201" s="990"/>
      <c r="J201" s="990"/>
      <c r="K201" s="990"/>
      <c r="L201" s="990"/>
      <c r="M201" s="990"/>
      <c r="N201" s="991"/>
      <c r="O201" s="992"/>
      <c r="P201" s="992"/>
      <c r="Q201" s="992"/>
      <c r="R201" s="992"/>
      <c r="S201" s="992"/>
      <c r="T201" s="992"/>
      <c r="U201" s="992"/>
      <c r="V201" s="993"/>
      <c r="W201" s="981"/>
      <c r="X201" s="983"/>
      <c r="Y201" s="983"/>
      <c r="Z201" s="988"/>
      <c r="AA201" s="984"/>
      <c r="AB201" s="993"/>
      <c r="AC201" s="993"/>
      <c r="AD201" s="993"/>
      <c r="AE201" s="993"/>
      <c r="AF201" s="993"/>
      <c r="AG201" s="993"/>
      <c r="AH201" s="993"/>
      <c r="AI201" s="993"/>
      <c r="AJ201" s="993"/>
      <c r="AK201" s="993"/>
      <c r="AL201" s="993"/>
      <c r="AM201" s="993"/>
      <c r="AN201" s="993"/>
      <c r="AO201" s="993"/>
      <c r="AP201" s="993"/>
      <c r="AQ201" s="993"/>
      <c r="AR201" s="993"/>
      <c r="AS201" s="993"/>
      <c r="AT201" s="993"/>
      <c r="AU201" s="993"/>
      <c r="AV201" s="993"/>
      <c r="AW201" s="993"/>
      <c r="AX201" s="993"/>
      <c r="BB201" s="995"/>
      <c r="BC201" s="995"/>
    </row>
    <row r="202" spans="1:55" s="994" customFormat="1" ht="15" customHeight="1" x14ac:dyDescent="0.2">
      <c r="A202" s="1023" t="s">
        <v>263</v>
      </c>
      <c r="B202" s="1024"/>
      <c r="C202" s="663"/>
      <c r="D202" s="996"/>
      <c r="E202" s="888"/>
      <c r="F202" s="888"/>
      <c r="G202" s="514"/>
      <c r="H202" s="514"/>
      <c r="I202" s="990"/>
      <c r="J202" s="990"/>
      <c r="K202" s="990"/>
      <c r="L202" s="990"/>
      <c r="M202" s="990"/>
      <c r="N202" s="991"/>
      <c r="O202" s="992"/>
      <c r="P202" s="992"/>
      <c r="Q202" s="992"/>
      <c r="R202" s="992"/>
      <c r="S202" s="992"/>
      <c r="T202" s="992"/>
      <c r="U202" s="992"/>
      <c r="V202" s="993"/>
      <c r="W202" s="981"/>
      <c r="X202" s="983"/>
      <c r="Y202" s="983"/>
      <c r="Z202" s="988"/>
      <c r="AA202" s="984"/>
      <c r="AB202" s="993"/>
      <c r="AC202" s="993"/>
      <c r="AD202" s="993"/>
      <c r="AE202" s="993"/>
      <c r="AF202" s="993"/>
      <c r="AG202" s="993"/>
      <c r="AH202" s="993"/>
      <c r="AI202" s="993"/>
      <c r="AJ202" s="993"/>
      <c r="AK202" s="993"/>
      <c r="AL202" s="993"/>
      <c r="AM202" s="993"/>
      <c r="AN202" s="993"/>
      <c r="AO202" s="993"/>
      <c r="AP202" s="993"/>
      <c r="AQ202" s="993"/>
      <c r="AR202" s="993"/>
      <c r="AS202" s="993"/>
      <c r="AT202" s="993"/>
      <c r="AU202" s="993"/>
      <c r="AV202" s="993"/>
      <c r="AW202" s="993"/>
      <c r="AX202" s="993"/>
      <c r="BB202" s="995"/>
      <c r="BC202" s="995"/>
    </row>
    <row r="203" spans="1:55" s="994" customFormat="1" ht="15" customHeight="1" x14ac:dyDescent="0.2">
      <c r="A203" s="1017" t="s">
        <v>264</v>
      </c>
      <c r="B203" s="1018"/>
      <c r="C203" s="664"/>
      <c r="D203" s="996"/>
      <c r="E203" s="888"/>
      <c r="F203" s="888"/>
      <c r="G203" s="514"/>
      <c r="H203" s="514"/>
      <c r="I203" s="990"/>
      <c r="J203" s="990"/>
      <c r="K203" s="990"/>
      <c r="L203" s="990"/>
      <c r="M203" s="990"/>
      <c r="N203" s="991"/>
      <c r="O203" s="992"/>
      <c r="P203" s="992"/>
      <c r="Q203" s="992"/>
      <c r="R203" s="992"/>
      <c r="S203" s="992"/>
      <c r="T203" s="992"/>
      <c r="U203" s="992"/>
      <c r="V203" s="993"/>
      <c r="W203" s="981"/>
      <c r="X203" s="983"/>
      <c r="Y203" s="983"/>
      <c r="Z203" s="988"/>
      <c r="AA203" s="984"/>
      <c r="AB203" s="993"/>
      <c r="AC203" s="993"/>
      <c r="AD203" s="993"/>
      <c r="AE203" s="993"/>
      <c r="AF203" s="993"/>
      <c r="AG203" s="993"/>
      <c r="AH203" s="993"/>
      <c r="AI203" s="993"/>
      <c r="AJ203" s="993"/>
      <c r="AK203" s="993"/>
      <c r="AL203" s="993"/>
      <c r="AM203" s="993"/>
      <c r="AN203" s="993"/>
      <c r="AO203" s="993"/>
      <c r="AP203" s="993"/>
      <c r="AQ203" s="993"/>
      <c r="AR203" s="993"/>
      <c r="AS203" s="993"/>
      <c r="AT203" s="993"/>
      <c r="AU203" s="993"/>
      <c r="AV203" s="993"/>
      <c r="AW203" s="993"/>
      <c r="AX203" s="993"/>
      <c r="BB203" s="995"/>
      <c r="BC203" s="995"/>
    </row>
    <row r="204" spans="1:55" ht="33.75" customHeight="1" x14ac:dyDescent="0.2">
      <c r="A204" s="642" t="s">
        <v>265</v>
      </c>
      <c r="B204" s="630"/>
      <c r="C204" s="630"/>
      <c r="D204" s="630"/>
      <c r="E204" s="977"/>
      <c r="F204" s="986"/>
      <c r="G204" s="986"/>
      <c r="H204" s="986"/>
      <c r="X204" s="638"/>
      <c r="Y204" s="637"/>
    </row>
    <row r="205" spans="1:55" ht="12.75" x14ac:dyDescent="0.2">
      <c r="A205" s="1009" t="s">
        <v>266</v>
      </c>
      <c r="B205" s="1010"/>
      <c r="C205" s="1013" t="s">
        <v>261</v>
      </c>
      <c r="D205" s="630"/>
      <c r="E205" s="977"/>
      <c r="F205" s="990"/>
      <c r="G205" s="990"/>
      <c r="H205" s="990"/>
      <c r="X205" s="652">
        <f>IF(C205&lt;D205,1,0)</f>
        <v>0</v>
      </c>
      <c r="Y205" s="638"/>
    </row>
    <row r="206" spans="1:55" ht="12.75" x14ac:dyDescent="0.2">
      <c r="A206" s="1011"/>
      <c r="B206" s="1012"/>
      <c r="C206" s="1014"/>
      <c r="D206" s="630"/>
      <c r="E206" s="977"/>
      <c r="F206" s="990"/>
      <c r="G206" s="990"/>
      <c r="H206" s="990"/>
      <c r="X206" s="652">
        <f>IF(C206&lt;D206,1,0)</f>
        <v>0</v>
      </c>
      <c r="Y206" s="638"/>
    </row>
    <row r="207" spans="1:55" ht="15" customHeight="1" x14ac:dyDescent="0.2">
      <c r="A207" s="631"/>
      <c r="B207" s="632" t="s">
        <v>267</v>
      </c>
      <c r="C207" s="935"/>
      <c r="D207" s="711"/>
      <c r="E207" s="977"/>
      <c r="F207" s="990"/>
      <c r="G207" s="990"/>
      <c r="H207" s="990"/>
      <c r="X207" s="652">
        <f>IF(C207&lt;D207,1,0)</f>
        <v>0</v>
      </c>
      <c r="Y207" s="638"/>
    </row>
    <row r="208" spans="1:55" ht="15" customHeight="1" x14ac:dyDescent="0.2">
      <c r="A208" s="633"/>
      <c r="B208" s="634" t="s">
        <v>268</v>
      </c>
      <c r="C208" s="957"/>
      <c r="D208" s="711"/>
      <c r="E208" s="977"/>
      <c r="F208" s="990"/>
      <c r="G208" s="990"/>
      <c r="H208" s="990"/>
      <c r="X208" s="638"/>
      <c r="Y208" s="638"/>
    </row>
    <row r="209" spans="1:25" ht="15" customHeight="1" x14ac:dyDescent="0.2">
      <c r="A209" s="633"/>
      <c r="B209" s="634" t="s">
        <v>269</v>
      </c>
      <c r="C209" s="957"/>
      <c r="D209" s="711"/>
      <c r="E209" s="977"/>
      <c r="F209" s="990"/>
      <c r="G209" s="990"/>
      <c r="H209" s="990"/>
      <c r="X209" s="638"/>
      <c r="Y209" s="638"/>
    </row>
    <row r="210" spans="1:25" ht="15" customHeight="1" x14ac:dyDescent="0.2">
      <c r="A210" s="633"/>
      <c r="B210" s="634" t="s">
        <v>270</v>
      </c>
      <c r="C210" s="957"/>
      <c r="D210" s="711"/>
      <c r="E210" s="977"/>
      <c r="F210" s="990"/>
      <c r="G210" s="990"/>
      <c r="H210" s="990"/>
      <c r="X210" s="638"/>
      <c r="Y210" s="638"/>
    </row>
    <row r="211" spans="1:25" ht="15" customHeight="1" x14ac:dyDescent="0.2">
      <c r="A211" s="633"/>
      <c r="B211" s="634" t="s">
        <v>271</v>
      </c>
      <c r="C211" s="957"/>
      <c r="D211" s="711"/>
      <c r="E211" s="977"/>
      <c r="F211" s="990"/>
      <c r="G211" s="990"/>
      <c r="H211" s="990"/>
      <c r="X211" s="638"/>
      <c r="Y211" s="638"/>
    </row>
    <row r="212" spans="1:25" ht="15" customHeight="1" x14ac:dyDescent="0.2">
      <c r="A212" s="633"/>
      <c r="B212" s="634" t="s">
        <v>272</v>
      </c>
      <c r="C212" s="957"/>
      <c r="D212" s="711"/>
      <c r="E212" s="977"/>
      <c r="F212" s="990"/>
      <c r="G212" s="990"/>
      <c r="H212" s="990"/>
      <c r="X212" s="638"/>
      <c r="Y212" s="638"/>
    </row>
    <row r="213" spans="1:25" ht="15" customHeight="1" x14ac:dyDescent="0.2">
      <c r="A213" s="643"/>
      <c r="B213" s="644" t="s">
        <v>273</v>
      </c>
      <c r="C213" s="937"/>
      <c r="D213" s="711"/>
      <c r="E213" s="977"/>
      <c r="F213" s="990"/>
      <c r="G213" s="990"/>
      <c r="H213" s="990"/>
      <c r="X213" s="638"/>
      <c r="Y213" s="638"/>
    </row>
    <row r="214" spans="1:25" ht="12.75" x14ac:dyDescent="0.2">
      <c r="A214" s="635"/>
      <c r="B214" s="526"/>
      <c r="C214" s="997"/>
      <c r="D214" s="997"/>
      <c r="E214" s="997"/>
      <c r="X214" s="638"/>
      <c r="Y214" s="638"/>
    </row>
    <row r="215" spans="1:25" x14ac:dyDescent="0.15">
      <c r="X215" s="638"/>
      <c r="Y215" s="638"/>
    </row>
    <row r="216" spans="1:25" x14ac:dyDescent="0.15">
      <c r="X216" s="638"/>
      <c r="Y216" s="638"/>
    </row>
    <row r="217" spans="1:25" x14ac:dyDescent="0.15">
      <c r="X217" s="638"/>
      <c r="Y217" s="638"/>
    </row>
    <row r="218" spans="1:25" x14ac:dyDescent="0.15">
      <c r="X218" s="638"/>
      <c r="Y218" s="638"/>
    </row>
    <row r="219" spans="1:25" x14ac:dyDescent="0.15">
      <c r="X219" s="638"/>
      <c r="Y219" s="638"/>
    </row>
    <row r="220" spans="1:25" x14ac:dyDescent="0.15">
      <c r="X220" s="638"/>
      <c r="Y220" s="638"/>
    </row>
    <row r="221" spans="1:25" x14ac:dyDescent="0.15">
      <c r="X221" s="638"/>
      <c r="Y221" s="638"/>
    </row>
    <row r="222" spans="1:25" x14ac:dyDescent="0.15">
      <c r="X222" s="638"/>
      <c r="Y222" s="638"/>
    </row>
    <row r="223" spans="1:25" x14ac:dyDescent="0.15">
      <c r="X223" s="638"/>
      <c r="Y223" s="638"/>
    </row>
    <row r="224" spans="1:25" x14ac:dyDescent="0.15">
      <c r="X224" s="638"/>
      <c r="Y224" s="638"/>
    </row>
    <row r="225" spans="24:25" x14ac:dyDescent="0.15">
      <c r="X225" s="638"/>
      <c r="Y225" s="638"/>
    </row>
    <row r="226" spans="24:25" x14ac:dyDescent="0.15">
      <c r="X226" s="638"/>
      <c r="Y226" s="638"/>
    </row>
    <row r="227" spans="24:25" x14ac:dyDescent="0.15">
      <c r="X227" s="638"/>
      <c r="Y227" s="638"/>
    </row>
    <row r="228" spans="24:25" x14ac:dyDescent="0.15">
      <c r="X228" s="638"/>
      <c r="Y228" s="638"/>
    </row>
    <row r="229" spans="24:25" x14ac:dyDescent="0.15">
      <c r="X229" s="638"/>
      <c r="Y229" s="638"/>
    </row>
    <row r="230" spans="24:25" x14ac:dyDescent="0.15">
      <c r="X230" s="638"/>
      <c r="Y230" s="638"/>
    </row>
    <row r="231" spans="24:25" x14ac:dyDescent="0.15">
      <c r="X231" s="638"/>
      <c r="Y231" s="638"/>
    </row>
    <row r="232" spans="24:25" x14ac:dyDescent="0.15">
      <c r="X232" s="638"/>
      <c r="Y232" s="638"/>
    </row>
    <row r="233" spans="24:25" x14ac:dyDescent="0.15">
      <c r="X233" s="638"/>
      <c r="Y233" s="638"/>
    </row>
    <row r="234" spans="24:25" x14ac:dyDescent="0.15">
      <c r="X234" s="638"/>
      <c r="Y234" s="638"/>
    </row>
    <row r="235" spans="24:25" x14ac:dyDescent="0.15">
      <c r="X235" s="638"/>
      <c r="Y235" s="638"/>
    </row>
    <row r="236" spans="24:25" x14ac:dyDescent="0.15">
      <c r="X236" s="638"/>
      <c r="Y236" s="638"/>
    </row>
    <row r="237" spans="24:25" x14ac:dyDescent="0.15">
      <c r="X237" s="638"/>
      <c r="Y237" s="638"/>
    </row>
    <row r="238" spans="24:25" x14ac:dyDescent="0.15">
      <c r="X238" s="638"/>
      <c r="Y238" s="638"/>
    </row>
    <row r="239" spans="24:25" x14ac:dyDescent="0.15">
      <c r="X239" s="638"/>
      <c r="Y239" s="638"/>
    </row>
    <row r="240" spans="24:25" x14ac:dyDescent="0.15">
      <c r="X240" s="638"/>
      <c r="Y240" s="638"/>
    </row>
    <row r="241" spans="24:25" x14ac:dyDescent="0.15">
      <c r="X241" s="638"/>
      <c r="Y241" s="638"/>
    </row>
    <row r="242" spans="24:25" x14ac:dyDescent="0.15">
      <c r="X242" s="638"/>
      <c r="Y242" s="638"/>
    </row>
    <row r="243" spans="24:25" x14ac:dyDescent="0.15">
      <c r="X243" s="638"/>
      <c r="Y243" s="638"/>
    </row>
    <row r="244" spans="24:25" x14ac:dyDescent="0.15">
      <c r="X244" s="638"/>
      <c r="Y244" s="638"/>
    </row>
    <row r="245" spans="24:25" x14ac:dyDescent="0.15">
      <c r="X245" s="638"/>
      <c r="Y245" s="638"/>
    </row>
    <row r="246" spans="24:25" x14ac:dyDescent="0.15">
      <c r="X246" s="638"/>
      <c r="Y246" s="638"/>
    </row>
    <row r="247" spans="24:25" x14ac:dyDescent="0.15">
      <c r="X247" s="638"/>
      <c r="Y247" s="638"/>
    </row>
    <row r="248" spans="24:25" x14ac:dyDescent="0.15">
      <c r="X248" s="638"/>
      <c r="Y248" s="638"/>
    </row>
    <row r="249" spans="24:25" x14ac:dyDescent="0.15">
      <c r="X249" s="638"/>
      <c r="Y249" s="638"/>
    </row>
    <row r="250" spans="24:25" x14ac:dyDescent="0.15">
      <c r="X250" s="638"/>
      <c r="Y250" s="638"/>
    </row>
    <row r="251" spans="24:25" x14ac:dyDescent="0.15">
      <c r="X251" s="638"/>
      <c r="Y251" s="638"/>
    </row>
    <row r="252" spans="24:25" x14ac:dyDescent="0.15">
      <c r="X252" s="638"/>
      <c r="Y252" s="638"/>
    </row>
    <row r="253" spans="24:25" x14ac:dyDescent="0.15">
      <c r="X253" s="638"/>
      <c r="Y253" s="638"/>
    </row>
    <row r="254" spans="24:25" x14ac:dyDescent="0.15">
      <c r="X254" s="638"/>
      <c r="Y254" s="638"/>
    </row>
    <row r="255" spans="24:25" x14ac:dyDescent="0.15">
      <c r="X255" s="638"/>
      <c r="Y255" s="638"/>
    </row>
    <row r="256" spans="24:25" x14ac:dyDescent="0.15">
      <c r="X256" s="638"/>
      <c r="Y256" s="638"/>
    </row>
    <row r="257" spans="24:25" x14ac:dyDescent="0.15">
      <c r="X257" s="638"/>
      <c r="Y257" s="638"/>
    </row>
    <row r="258" spans="24:25" x14ac:dyDescent="0.15">
      <c r="X258" s="638"/>
      <c r="Y258" s="638"/>
    </row>
    <row r="259" spans="24:25" x14ac:dyDescent="0.15">
      <c r="X259" s="638"/>
      <c r="Y259" s="638"/>
    </row>
    <row r="260" spans="24:25" x14ac:dyDescent="0.15">
      <c r="X260" s="638"/>
      <c r="Y260" s="638"/>
    </row>
    <row r="261" spans="24:25" x14ac:dyDescent="0.15">
      <c r="X261" s="638"/>
      <c r="Y261" s="638"/>
    </row>
    <row r="262" spans="24:25" x14ac:dyDescent="0.15">
      <c r="X262" s="638"/>
      <c r="Y262" s="638"/>
    </row>
    <row r="263" spans="24:25" x14ac:dyDescent="0.15">
      <c r="X263" s="638"/>
      <c r="Y263" s="638"/>
    </row>
    <row r="264" spans="24:25" x14ac:dyDescent="0.15">
      <c r="X264" s="638"/>
      <c r="Y264" s="638"/>
    </row>
    <row r="265" spans="24:25" x14ac:dyDescent="0.15">
      <c r="X265" s="638"/>
      <c r="Y265" s="638"/>
    </row>
    <row r="266" spans="24:25" x14ac:dyDescent="0.15">
      <c r="X266" s="638"/>
      <c r="Y266" s="638"/>
    </row>
    <row r="267" spans="24:25" x14ac:dyDescent="0.15">
      <c r="X267" s="638"/>
      <c r="Y267" s="638"/>
    </row>
    <row r="268" spans="24:25" x14ac:dyDescent="0.15">
      <c r="X268" s="638"/>
      <c r="Y268" s="638"/>
    </row>
    <row r="269" spans="24:25" x14ac:dyDescent="0.15">
      <c r="X269" s="638"/>
      <c r="Y269" s="638"/>
    </row>
    <row r="270" spans="24:25" x14ac:dyDescent="0.15">
      <c r="X270" s="638"/>
      <c r="Y270" s="638"/>
    </row>
    <row r="271" spans="24:25" x14ac:dyDescent="0.15">
      <c r="X271" s="638"/>
      <c r="Y271" s="638"/>
    </row>
    <row r="272" spans="24:25" x14ac:dyDescent="0.15">
      <c r="X272" s="638"/>
      <c r="Y272" s="638"/>
    </row>
    <row r="273" spans="24:25" x14ac:dyDescent="0.15">
      <c r="X273" s="638"/>
      <c r="Y273" s="638"/>
    </row>
    <row r="274" spans="24:25" x14ac:dyDescent="0.15">
      <c r="X274" s="638"/>
      <c r="Y274" s="638"/>
    </row>
    <row r="275" spans="24:25" x14ac:dyDescent="0.15">
      <c r="X275" s="638"/>
      <c r="Y275" s="638"/>
    </row>
    <row r="276" spans="24:25" x14ac:dyDescent="0.15">
      <c r="X276" s="638"/>
      <c r="Y276" s="638"/>
    </row>
    <row r="277" spans="24:25" x14ac:dyDescent="0.15">
      <c r="X277" s="638"/>
      <c r="Y277" s="638"/>
    </row>
    <row r="278" spans="24:25" x14ac:dyDescent="0.15">
      <c r="X278" s="638"/>
      <c r="Y278" s="638"/>
    </row>
    <row r="279" spans="24:25" x14ac:dyDescent="0.15">
      <c r="X279" s="638"/>
      <c r="Y279" s="638"/>
    </row>
    <row r="280" spans="24:25" x14ac:dyDescent="0.15">
      <c r="X280" s="638"/>
      <c r="Y280" s="638"/>
    </row>
    <row r="281" spans="24:25" x14ac:dyDescent="0.15">
      <c r="X281" s="638"/>
      <c r="Y281" s="638"/>
    </row>
    <row r="282" spans="24:25" x14ac:dyDescent="0.15">
      <c r="X282" s="638"/>
      <c r="Y282" s="638"/>
    </row>
    <row r="283" spans="24:25" x14ac:dyDescent="0.15">
      <c r="X283" s="638"/>
      <c r="Y283" s="638"/>
    </row>
    <row r="284" spans="24:25" x14ac:dyDescent="0.15">
      <c r="X284" s="638"/>
      <c r="Y284" s="638"/>
    </row>
    <row r="285" spans="24:25" x14ac:dyDescent="0.15">
      <c r="X285" s="638"/>
      <c r="Y285" s="638"/>
    </row>
    <row r="286" spans="24:25" x14ac:dyDescent="0.15">
      <c r="X286" s="638"/>
      <c r="Y286" s="638"/>
    </row>
    <row r="287" spans="24:25" x14ac:dyDescent="0.15">
      <c r="X287" s="638"/>
      <c r="Y287" s="638"/>
    </row>
    <row r="288" spans="24:25" x14ac:dyDescent="0.15">
      <c r="X288" s="638"/>
      <c r="Y288" s="638"/>
    </row>
    <row r="289" spans="24:25" x14ac:dyDescent="0.15">
      <c r="X289" s="638"/>
      <c r="Y289" s="638"/>
    </row>
    <row r="290" spans="24:25" x14ac:dyDescent="0.15">
      <c r="X290" s="638"/>
      <c r="Y290" s="638"/>
    </row>
    <row r="291" spans="24:25" x14ac:dyDescent="0.15">
      <c r="X291" s="638"/>
      <c r="Y291" s="638"/>
    </row>
    <row r="292" spans="24:25" x14ac:dyDescent="0.15">
      <c r="X292" s="638"/>
      <c r="Y292" s="638"/>
    </row>
    <row r="293" spans="24:25" x14ac:dyDescent="0.15">
      <c r="X293" s="638"/>
      <c r="Y293" s="638"/>
    </row>
    <row r="294" spans="24:25" x14ac:dyDescent="0.15">
      <c r="X294" s="638"/>
      <c r="Y294" s="638"/>
    </row>
    <row r="295" spans="24:25" x14ac:dyDescent="0.15">
      <c r="X295" s="638"/>
      <c r="Y295" s="638"/>
    </row>
    <row r="296" spans="24:25" x14ac:dyDescent="0.15">
      <c r="X296" s="638"/>
      <c r="Y296" s="638"/>
    </row>
    <row r="297" spans="24:25" x14ac:dyDescent="0.15">
      <c r="X297" s="638"/>
      <c r="Y297" s="638"/>
    </row>
    <row r="298" spans="24:25" x14ac:dyDescent="0.15">
      <c r="X298" s="638"/>
      <c r="Y298" s="638"/>
    </row>
    <row r="299" spans="24:25" x14ac:dyDescent="0.15">
      <c r="X299" s="638"/>
      <c r="Y299" s="638"/>
    </row>
    <row r="300" spans="24:25" x14ac:dyDescent="0.15">
      <c r="X300" s="638"/>
      <c r="Y300" s="638"/>
    </row>
    <row r="301" spans="24:25" x14ac:dyDescent="0.15">
      <c r="X301" s="638"/>
      <c r="Y301" s="638"/>
    </row>
    <row r="302" spans="24:25" x14ac:dyDescent="0.15">
      <c r="X302" s="638"/>
      <c r="Y302" s="638"/>
    </row>
    <row r="303" spans="24:25" x14ac:dyDescent="0.15">
      <c r="X303" s="638"/>
      <c r="Y303" s="638"/>
    </row>
    <row r="304" spans="24:25" x14ac:dyDescent="0.15">
      <c r="X304" s="638"/>
      <c r="Y304" s="638"/>
    </row>
    <row r="305" spans="24:25" x14ac:dyDescent="0.15">
      <c r="X305" s="638"/>
      <c r="Y305" s="638"/>
    </row>
    <row r="306" spans="24:25" x14ac:dyDescent="0.15">
      <c r="X306" s="638"/>
      <c r="Y306" s="638"/>
    </row>
    <row r="307" spans="24:25" x14ac:dyDescent="0.15">
      <c r="X307" s="638"/>
      <c r="Y307" s="638"/>
    </row>
    <row r="308" spans="24:25" x14ac:dyDescent="0.15">
      <c r="X308" s="638"/>
      <c r="Y308" s="638"/>
    </row>
    <row r="309" spans="24:25" x14ac:dyDescent="0.15">
      <c r="X309" s="638"/>
      <c r="Y309" s="638"/>
    </row>
    <row r="310" spans="24:25" x14ac:dyDescent="0.15">
      <c r="X310" s="638"/>
      <c r="Y310" s="638"/>
    </row>
    <row r="311" spans="24:25" x14ac:dyDescent="0.15">
      <c r="X311" s="638"/>
      <c r="Y311" s="638"/>
    </row>
    <row r="312" spans="24:25" x14ac:dyDescent="0.15">
      <c r="X312" s="638"/>
      <c r="Y312" s="638"/>
    </row>
    <row r="313" spans="24:25" x14ac:dyDescent="0.15">
      <c r="X313" s="638"/>
      <c r="Y313" s="638"/>
    </row>
    <row r="314" spans="24:25" x14ac:dyDescent="0.15">
      <c r="X314" s="638"/>
      <c r="Y314" s="638"/>
    </row>
    <row r="315" spans="24:25" x14ac:dyDescent="0.15">
      <c r="X315" s="638"/>
      <c r="Y315" s="638"/>
    </row>
    <row r="316" spans="24:25" x14ac:dyDescent="0.15">
      <c r="X316" s="638"/>
      <c r="Y316" s="638"/>
    </row>
    <row r="317" spans="24:25" x14ac:dyDescent="0.15">
      <c r="X317" s="638"/>
      <c r="Y317" s="638"/>
    </row>
    <row r="318" spans="24:25" x14ac:dyDescent="0.15">
      <c r="X318" s="638"/>
      <c r="Y318" s="638"/>
    </row>
    <row r="319" spans="24:25" x14ac:dyDescent="0.15">
      <c r="X319" s="638"/>
      <c r="Y319" s="638"/>
    </row>
    <row r="320" spans="24:25" x14ac:dyDescent="0.15">
      <c r="X320" s="638"/>
      <c r="Y320" s="638"/>
    </row>
    <row r="321" spans="24:25" x14ac:dyDescent="0.15">
      <c r="X321" s="638"/>
      <c r="Y321" s="638"/>
    </row>
    <row r="322" spans="24:25" x14ac:dyDescent="0.15">
      <c r="X322" s="638"/>
      <c r="Y322" s="638"/>
    </row>
    <row r="323" spans="24:25" x14ac:dyDescent="0.15">
      <c r="X323" s="638"/>
      <c r="Y323" s="638"/>
    </row>
    <row r="324" spans="24:25" x14ac:dyDescent="0.15">
      <c r="X324" s="638"/>
      <c r="Y324" s="638"/>
    </row>
    <row r="325" spans="24:25" x14ac:dyDescent="0.15">
      <c r="X325" s="638"/>
      <c r="Y325" s="638"/>
    </row>
    <row r="326" spans="24:25" x14ac:dyDescent="0.15">
      <c r="X326" s="638"/>
      <c r="Y326" s="638"/>
    </row>
    <row r="327" spans="24:25" x14ac:dyDescent="0.15">
      <c r="X327" s="638"/>
      <c r="Y327" s="638"/>
    </row>
    <row r="328" spans="24:25" x14ac:dyDescent="0.15">
      <c r="X328" s="638"/>
      <c r="Y328" s="638"/>
    </row>
    <row r="329" spans="24:25" x14ac:dyDescent="0.15">
      <c r="X329" s="638"/>
      <c r="Y329" s="638"/>
    </row>
    <row r="330" spans="24:25" x14ac:dyDescent="0.15">
      <c r="X330" s="638"/>
      <c r="Y330" s="638"/>
    </row>
    <row r="331" spans="24:25" x14ac:dyDescent="0.15">
      <c r="X331" s="638"/>
      <c r="Y331" s="638"/>
    </row>
    <row r="332" spans="24:25" x14ac:dyDescent="0.15">
      <c r="X332" s="638"/>
      <c r="Y332" s="638"/>
    </row>
    <row r="333" spans="24:25" x14ac:dyDescent="0.15">
      <c r="X333" s="638"/>
      <c r="Y333" s="638"/>
    </row>
    <row r="334" spans="24:25" x14ac:dyDescent="0.15">
      <c r="X334" s="638"/>
      <c r="Y334" s="638"/>
    </row>
    <row r="335" spans="24:25" x14ac:dyDescent="0.15">
      <c r="X335" s="638"/>
      <c r="Y335" s="638"/>
    </row>
    <row r="336" spans="24:25" x14ac:dyDescent="0.15">
      <c r="X336" s="638"/>
      <c r="Y336" s="638"/>
    </row>
    <row r="337" spans="24:25" x14ac:dyDescent="0.15">
      <c r="X337" s="638"/>
      <c r="Y337" s="638"/>
    </row>
    <row r="338" spans="24:25" x14ac:dyDescent="0.15">
      <c r="X338" s="638"/>
      <c r="Y338" s="638"/>
    </row>
    <row r="339" spans="24:25" x14ac:dyDescent="0.15">
      <c r="X339" s="638"/>
      <c r="Y339" s="638"/>
    </row>
    <row r="340" spans="24:25" x14ac:dyDescent="0.15">
      <c r="X340" s="638"/>
      <c r="Y340" s="638"/>
    </row>
    <row r="341" spans="24:25" x14ac:dyDescent="0.15">
      <c r="X341" s="638"/>
      <c r="Y341" s="638"/>
    </row>
    <row r="342" spans="24:25" x14ac:dyDescent="0.15">
      <c r="X342" s="638"/>
      <c r="Y342" s="638"/>
    </row>
    <row r="343" spans="24:25" x14ac:dyDescent="0.15">
      <c r="X343" s="638"/>
      <c r="Y343" s="638"/>
    </row>
    <row r="344" spans="24:25" x14ac:dyDescent="0.15">
      <c r="X344" s="638"/>
      <c r="Y344" s="638"/>
    </row>
    <row r="345" spans="24:25" x14ac:dyDescent="0.15">
      <c r="X345" s="638"/>
      <c r="Y345" s="638"/>
    </row>
    <row r="346" spans="24:25" x14ac:dyDescent="0.15">
      <c r="X346" s="638"/>
      <c r="Y346" s="638"/>
    </row>
    <row r="347" spans="24:25" x14ac:dyDescent="0.15">
      <c r="X347" s="638"/>
      <c r="Y347" s="638"/>
    </row>
    <row r="348" spans="24:25" x14ac:dyDescent="0.15">
      <c r="X348" s="638"/>
      <c r="Y348" s="638"/>
    </row>
    <row r="349" spans="24:25" x14ac:dyDescent="0.15">
      <c r="X349" s="638"/>
      <c r="Y349" s="638"/>
    </row>
    <row r="350" spans="24:25" x14ac:dyDescent="0.15">
      <c r="X350" s="638"/>
      <c r="Y350" s="638"/>
    </row>
    <row r="351" spans="24:25" x14ac:dyDescent="0.15">
      <c r="X351" s="638"/>
      <c r="Y351" s="638"/>
    </row>
    <row r="352" spans="24:25" x14ac:dyDescent="0.15">
      <c r="X352" s="638"/>
      <c r="Y352" s="638"/>
    </row>
    <row r="353" spans="24:25" x14ac:dyDescent="0.15">
      <c r="X353" s="638"/>
      <c r="Y353" s="638"/>
    </row>
    <row r="354" spans="24:25" x14ac:dyDescent="0.15">
      <c r="X354" s="638"/>
      <c r="Y354" s="638"/>
    </row>
    <row r="355" spans="24:25" x14ac:dyDescent="0.15">
      <c r="X355" s="638"/>
      <c r="Y355" s="638"/>
    </row>
    <row r="356" spans="24:25" x14ac:dyDescent="0.15">
      <c r="X356" s="638"/>
      <c r="Y356" s="638"/>
    </row>
    <row r="357" spans="24:25" x14ac:dyDescent="0.15">
      <c r="X357" s="638"/>
      <c r="Y357" s="638"/>
    </row>
    <row r="358" spans="24:25" x14ac:dyDescent="0.15">
      <c r="X358" s="638"/>
      <c r="Y358" s="638"/>
    </row>
    <row r="359" spans="24:25" x14ac:dyDescent="0.15">
      <c r="X359" s="638"/>
      <c r="Y359" s="638"/>
    </row>
    <row r="360" spans="24:25" x14ac:dyDescent="0.15">
      <c r="X360" s="638"/>
      <c r="Y360" s="638"/>
    </row>
    <row r="361" spans="24:25" x14ac:dyDescent="0.15">
      <c r="X361" s="638"/>
      <c r="Y361" s="638"/>
    </row>
    <row r="362" spans="24:25" x14ac:dyDescent="0.15">
      <c r="X362" s="638"/>
      <c r="Y362" s="638"/>
    </row>
    <row r="363" spans="24:25" x14ac:dyDescent="0.15">
      <c r="X363" s="638"/>
      <c r="Y363" s="638"/>
    </row>
    <row r="364" spans="24:25" x14ac:dyDescent="0.15">
      <c r="X364" s="638"/>
      <c r="Y364" s="638"/>
    </row>
    <row r="365" spans="24:25" x14ac:dyDescent="0.15">
      <c r="X365" s="638"/>
      <c r="Y365" s="638"/>
    </row>
    <row r="366" spans="24:25" x14ac:dyDescent="0.15">
      <c r="X366" s="638"/>
      <c r="Y366" s="638"/>
    </row>
    <row r="367" spans="24:25" x14ac:dyDescent="0.15">
      <c r="X367" s="638"/>
      <c r="Y367" s="638"/>
    </row>
    <row r="368" spans="24:25" x14ac:dyDescent="0.15">
      <c r="X368" s="638"/>
      <c r="Y368" s="638"/>
    </row>
    <row r="369" spans="24:25" x14ac:dyDescent="0.15">
      <c r="X369" s="638"/>
      <c r="Y369" s="638"/>
    </row>
    <row r="370" spans="24:25" x14ac:dyDescent="0.15">
      <c r="X370" s="638"/>
      <c r="Y370" s="638"/>
    </row>
    <row r="371" spans="24:25" x14ac:dyDescent="0.15">
      <c r="X371" s="638"/>
      <c r="Y371" s="638"/>
    </row>
    <row r="372" spans="24:25" x14ac:dyDescent="0.15">
      <c r="X372" s="638"/>
      <c r="Y372" s="638"/>
    </row>
    <row r="373" spans="24:25" x14ac:dyDescent="0.15">
      <c r="X373" s="638"/>
      <c r="Y373" s="638"/>
    </row>
    <row r="374" spans="24:25" x14ac:dyDescent="0.15">
      <c r="X374" s="638"/>
      <c r="Y374" s="638"/>
    </row>
    <row r="375" spans="24:25" x14ac:dyDescent="0.15">
      <c r="X375" s="638"/>
      <c r="Y375" s="638"/>
    </row>
    <row r="376" spans="24:25" x14ac:dyDescent="0.15">
      <c r="X376" s="638"/>
      <c r="Y376" s="638"/>
    </row>
    <row r="377" spans="24:25" x14ac:dyDescent="0.15">
      <c r="X377" s="638"/>
      <c r="Y377" s="638"/>
    </row>
    <row r="378" spans="24:25" x14ac:dyDescent="0.15">
      <c r="X378" s="638"/>
      <c r="Y378" s="638"/>
    </row>
    <row r="379" spans="24:25" x14ac:dyDescent="0.15">
      <c r="X379" s="638"/>
      <c r="Y379" s="638"/>
    </row>
    <row r="380" spans="24:25" x14ac:dyDescent="0.15">
      <c r="X380" s="638"/>
      <c r="Y380" s="638"/>
    </row>
    <row r="381" spans="24:25" x14ac:dyDescent="0.15">
      <c r="X381" s="638"/>
      <c r="Y381" s="638"/>
    </row>
    <row r="382" spans="24:25" x14ac:dyDescent="0.15">
      <c r="X382" s="638"/>
      <c r="Y382" s="638"/>
    </row>
    <row r="383" spans="24:25" x14ac:dyDescent="0.15">
      <c r="X383" s="638"/>
      <c r="Y383" s="638"/>
    </row>
    <row r="384" spans="24:25" x14ac:dyDescent="0.15">
      <c r="X384" s="638"/>
      <c r="Y384" s="638"/>
    </row>
    <row r="385" spans="24:25" x14ac:dyDescent="0.15">
      <c r="X385" s="638"/>
      <c r="Y385" s="638"/>
    </row>
    <row r="386" spans="24:25" x14ac:dyDescent="0.15">
      <c r="X386" s="638"/>
      <c r="Y386" s="638"/>
    </row>
    <row r="387" spans="24:25" x14ac:dyDescent="0.15">
      <c r="X387" s="638"/>
      <c r="Y387" s="638"/>
    </row>
    <row r="388" spans="24:25" x14ac:dyDescent="0.15">
      <c r="X388" s="638"/>
      <c r="Y388" s="638"/>
    </row>
    <row r="389" spans="24:25" x14ac:dyDescent="0.15">
      <c r="X389" s="638"/>
      <c r="Y389" s="638"/>
    </row>
    <row r="390" spans="24:25" x14ac:dyDescent="0.15">
      <c r="X390" s="638"/>
      <c r="Y390" s="638"/>
    </row>
    <row r="391" spans="24:25" x14ac:dyDescent="0.15">
      <c r="X391" s="638"/>
      <c r="Y391" s="638"/>
    </row>
    <row r="392" spans="24:25" x14ac:dyDescent="0.15">
      <c r="X392" s="638"/>
      <c r="Y392" s="638"/>
    </row>
    <row r="393" spans="24:25" x14ac:dyDescent="0.15">
      <c r="X393" s="638"/>
      <c r="Y393" s="638"/>
    </row>
    <row r="394" spans="24:25" x14ac:dyDescent="0.15">
      <c r="X394" s="638"/>
      <c r="Y394" s="638"/>
    </row>
    <row r="395" spans="24:25" x14ac:dyDescent="0.15">
      <c r="X395" s="638"/>
      <c r="Y395" s="638"/>
    </row>
    <row r="396" spans="24:25" x14ac:dyDescent="0.15">
      <c r="X396" s="638"/>
      <c r="Y396" s="638"/>
    </row>
    <row r="397" spans="24:25" x14ac:dyDescent="0.15">
      <c r="X397" s="638"/>
      <c r="Y397" s="638"/>
    </row>
    <row r="398" spans="24:25" x14ac:dyDescent="0.15">
      <c r="X398" s="638"/>
      <c r="Y398" s="638"/>
    </row>
    <row r="399" spans="24:25" x14ac:dyDescent="0.15">
      <c r="X399" s="638"/>
      <c r="Y399" s="638"/>
    </row>
    <row r="400" spans="24:25" x14ac:dyDescent="0.15">
      <c r="X400" s="638"/>
      <c r="Y400" s="638"/>
    </row>
    <row r="401" spans="24:25" x14ac:dyDescent="0.15">
      <c r="X401" s="638"/>
      <c r="Y401" s="638"/>
    </row>
    <row r="402" spans="24:25" x14ac:dyDescent="0.15">
      <c r="X402" s="638"/>
      <c r="Y402" s="638"/>
    </row>
    <row r="403" spans="24:25" x14ac:dyDescent="0.15">
      <c r="X403" s="638"/>
      <c r="Y403" s="638"/>
    </row>
    <row r="404" spans="24:25" x14ac:dyDescent="0.15">
      <c r="X404" s="638"/>
      <c r="Y404" s="638"/>
    </row>
    <row r="405" spans="24:25" x14ac:dyDescent="0.15">
      <c r="X405" s="638"/>
      <c r="Y405" s="638"/>
    </row>
    <row r="406" spans="24:25" x14ac:dyDescent="0.15">
      <c r="X406" s="638"/>
      <c r="Y406" s="638"/>
    </row>
    <row r="407" spans="24:25" x14ac:dyDescent="0.15">
      <c r="X407" s="638"/>
      <c r="Y407" s="638"/>
    </row>
    <row r="408" spans="24:25" x14ac:dyDescent="0.15">
      <c r="X408" s="638"/>
      <c r="Y408" s="638"/>
    </row>
    <row r="409" spans="24:25" x14ac:dyDescent="0.15">
      <c r="X409" s="638"/>
      <c r="Y409" s="638"/>
    </row>
    <row r="410" spans="24:25" x14ac:dyDescent="0.15">
      <c r="X410" s="638"/>
      <c r="Y410" s="638"/>
    </row>
    <row r="411" spans="24:25" x14ac:dyDescent="0.15">
      <c r="X411" s="638"/>
      <c r="Y411" s="638"/>
    </row>
    <row r="412" spans="24:25" x14ac:dyDescent="0.15">
      <c r="X412" s="638"/>
      <c r="Y412" s="638"/>
    </row>
    <row r="413" spans="24:25" x14ac:dyDescent="0.15">
      <c r="X413" s="638"/>
      <c r="Y413" s="638"/>
    </row>
    <row r="414" spans="24:25" x14ac:dyDescent="0.15">
      <c r="X414" s="638"/>
      <c r="Y414" s="638"/>
    </row>
    <row r="415" spans="24:25" x14ac:dyDescent="0.15">
      <c r="X415" s="638"/>
      <c r="Y415" s="638"/>
    </row>
    <row r="416" spans="24:25" x14ac:dyDescent="0.15">
      <c r="X416" s="638"/>
      <c r="Y416" s="638"/>
    </row>
    <row r="417" spans="24:25" x14ac:dyDescent="0.15">
      <c r="X417" s="638"/>
      <c r="Y417" s="638"/>
    </row>
    <row r="418" spans="24:25" x14ac:dyDescent="0.15">
      <c r="X418" s="638"/>
      <c r="Y418" s="638"/>
    </row>
    <row r="419" spans="24:25" x14ac:dyDescent="0.15">
      <c r="X419" s="638"/>
      <c r="Y419" s="638"/>
    </row>
    <row r="420" spans="24:25" x14ac:dyDescent="0.15">
      <c r="X420" s="638"/>
      <c r="Y420" s="638"/>
    </row>
    <row r="421" spans="24:25" x14ac:dyDescent="0.15">
      <c r="X421" s="638"/>
      <c r="Y421" s="638"/>
    </row>
    <row r="422" spans="24:25" x14ac:dyDescent="0.15">
      <c r="X422" s="638"/>
      <c r="Y422" s="638"/>
    </row>
    <row r="423" spans="24:25" x14ac:dyDescent="0.15">
      <c r="X423" s="638"/>
      <c r="Y423" s="638"/>
    </row>
    <row r="424" spans="24:25" x14ac:dyDescent="0.15">
      <c r="X424" s="638"/>
      <c r="Y424" s="638"/>
    </row>
    <row r="425" spans="24:25" x14ac:dyDescent="0.15">
      <c r="X425" s="638"/>
      <c r="Y425" s="638"/>
    </row>
    <row r="426" spans="24:25" x14ac:dyDescent="0.15">
      <c r="X426" s="638"/>
      <c r="Y426" s="638"/>
    </row>
    <row r="427" spans="24:25" x14ac:dyDescent="0.15">
      <c r="X427" s="638"/>
      <c r="Y427" s="638"/>
    </row>
    <row r="428" spans="24:25" x14ac:dyDescent="0.15">
      <c r="X428" s="638"/>
      <c r="Y428" s="638"/>
    </row>
    <row r="429" spans="24:25" x14ac:dyDescent="0.15">
      <c r="X429" s="638"/>
      <c r="Y429" s="638"/>
    </row>
    <row r="430" spans="24:25" x14ac:dyDescent="0.15">
      <c r="X430" s="638"/>
      <c r="Y430" s="638"/>
    </row>
    <row r="431" spans="24:25" x14ac:dyDescent="0.15">
      <c r="X431" s="638"/>
      <c r="Y431" s="638"/>
    </row>
    <row r="432" spans="24:25" x14ac:dyDescent="0.15">
      <c r="X432" s="638"/>
      <c r="Y432" s="638"/>
    </row>
    <row r="433" spans="24:25" x14ac:dyDescent="0.15">
      <c r="X433" s="638"/>
      <c r="Y433" s="638"/>
    </row>
    <row r="434" spans="24:25" x14ac:dyDescent="0.15">
      <c r="X434" s="638"/>
      <c r="Y434" s="638"/>
    </row>
    <row r="435" spans="24:25" x14ac:dyDescent="0.15">
      <c r="X435" s="638"/>
      <c r="Y435" s="638"/>
    </row>
    <row r="436" spans="24:25" x14ac:dyDescent="0.15">
      <c r="X436" s="638"/>
      <c r="Y436" s="638"/>
    </row>
    <row r="437" spans="24:25" x14ac:dyDescent="0.15">
      <c r="X437" s="638"/>
      <c r="Y437" s="638"/>
    </row>
    <row r="438" spans="24:25" x14ac:dyDescent="0.15">
      <c r="X438" s="638"/>
      <c r="Y438" s="638"/>
    </row>
    <row r="439" spans="24:25" x14ac:dyDescent="0.15">
      <c r="X439" s="638"/>
      <c r="Y439" s="638"/>
    </row>
    <row r="440" spans="24:25" x14ac:dyDescent="0.15">
      <c r="X440" s="638"/>
      <c r="Y440" s="638"/>
    </row>
    <row r="441" spans="24:25" x14ac:dyDescent="0.15">
      <c r="X441" s="638"/>
      <c r="Y441" s="638"/>
    </row>
    <row r="442" spans="24:25" x14ac:dyDescent="0.15">
      <c r="X442" s="638"/>
      <c r="Y442" s="638"/>
    </row>
    <row r="443" spans="24:25" x14ac:dyDescent="0.15">
      <c r="X443" s="638"/>
      <c r="Y443" s="638"/>
    </row>
    <row r="444" spans="24:25" x14ac:dyDescent="0.15">
      <c r="X444" s="638"/>
      <c r="Y444" s="638"/>
    </row>
    <row r="445" spans="24:25" x14ac:dyDescent="0.15">
      <c r="X445" s="638"/>
      <c r="Y445" s="638"/>
    </row>
    <row r="446" spans="24:25" x14ac:dyDescent="0.15">
      <c r="X446" s="638"/>
      <c r="Y446" s="638"/>
    </row>
    <row r="447" spans="24:25" x14ac:dyDescent="0.15">
      <c r="X447" s="638"/>
      <c r="Y447" s="638"/>
    </row>
    <row r="448" spans="24:25" x14ac:dyDescent="0.15">
      <c r="X448" s="638"/>
      <c r="Y448" s="638"/>
    </row>
    <row r="449" spans="24:25" x14ac:dyDescent="0.15">
      <c r="X449" s="638"/>
      <c r="Y449" s="638"/>
    </row>
    <row r="450" spans="24:25" x14ac:dyDescent="0.15">
      <c r="X450" s="638"/>
      <c r="Y450" s="638"/>
    </row>
    <row r="451" spans="24:25" x14ac:dyDescent="0.15">
      <c r="X451" s="638"/>
      <c r="Y451" s="638"/>
    </row>
    <row r="452" spans="24:25" x14ac:dyDescent="0.15">
      <c r="X452" s="638"/>
      <c r="Y452" s="638"/>
    </row>
    <row r="453" spans="24:25" x14ac:dyDescent="0.15">
      <c r="X453" s="638"/>
      <c r="Y453" s="638"/>
    </row>
    <row r="454" spans="24:25" x14ac:dyDescent="0.15">
      <c r="X454" s="638"/>
      <c r="Y454" s="638"/>
    </row>
    <row r="455" spans="24:25" x14ac:dyDescent="0.15">
      <c r="X455" s="638"/>
      <c r="Y455" s="638"/>
    </row>
    <row r="456" spans="24:25" x14ac:dyDescent="0.15">
      <c r="X456" s="638"/>
      <c r="Y456" s="638"/>
    </row>
    <row r="457" spans="24:25" x14ac:dyDescent="0.15">
      <c r="X457" s="638"/>
      <c r="Y457" s="638"/>
    </row>
    <row r="458" spans="24:25" x14ac:dyDescent="0.15">
      <c r="X458" s="638"/>
      <c r="Y458" s="638"/>
    </row>
    <row r="459" spans="24:25" x14ac:dyDescent="0.15">
      <c r="X459" s="638"/>
      <c r="Y459" s="638"/>
    </row>
    <row r="460" spans="24:25" x14ac:dyDescent="0.15">
      <c r="X460" s="638"/>
      <c r="Y460" s="638"/>
    </row>
    <row r="461" spans="24:25" x14ac:dyDescent="0.15">
      <c r="X461" s="638"/>
      <c r="Y461" s="638"/>
    </row>
    <row r="462" spans="24:25" x14ac:dyDescent="0.15">
      <c r="X462" s="638"/>
      <c r="Y462" s="638"/>
    </row>
    <row r="463" spans="24:25" x14ac:dyDescent="0.15">
      <c r="X463" s="638"/>
      <c r="Y463" s="638"/>
    </row>
    <row r="464" spans="24:25" x14ac:dyDescent="0.15">
      <c r="X464" s="638"/>
      <c r="Y464" s="638"/>
    </row>
    <row r="465" spans="24:25" x14ac:dyDescent="0.15">
      <c r="X465" s="638"/>
      <c r="Y465" s="638"/>
    </row>
    <row r="466" spans="24:25" x14ac:dyDescent="0.15">
      <c r="X466" s="638"/>
      <c r="Y466" s="638"/>
    </row>
    <row r="467" spans="24:25" x14ac:dyDescent="0.15">
      <c r="X467" s="638"/>
      <c r="Y467" s="638"/>
    </row>
    <row r="468" spans="24:25" x14ac:dyDescent="0.15">
      <c r="X468" s="638"/>
      <c r="Y468" s="638"/>
    </row>
    <row r="469" spans="24:25" x14ac:dyDescent="0.15">
      <c r="X469" s="638"/>
      <c r="Y469" s="638"/>
    </row>
    <row r="470" spans="24:25" x14ac:dyDescent="0.15">
      <c r="X470" s="638"/>
      <c r="Y470" s="638"/>
    </row>
    <row r="471" spans="24:25" x14ac:dyDescent="0.15">
      <c r="X471" s="638"/>
      <c r="Y471" s="638"/>
    </row>
    <row r="472" spans="24:25" x14ac:dyDescent="0.15">
      <c r="X472" s="638"/>
      <c r="Y472" s="638"/>
    </row>
    <row r="473" spans="24:25" x14ac:dyDescent="0.15">
      <c r="X473" s="638"/>
      <c r="Y473" s="638"/>
    </row>
    <row r="474" spans="24:25" x14ac:dyDescent="0.15">
      <c r="X474" s="638"/>
      <c r="Y474" s="638"/>
    </row>
    <row r="475" spans="24:25" x14ac:dyDescent="0.15">
      <c r="X475" s="638"/>
      <c r="Y475" s="638"/>
    </row>
    <row r="476" spans="24:25" x14ac:dyDescent="0.15">
      <c r="X476" s="638"/>
      <c r="Y476" s="638"/>
    </row>
    <row r="477" spans="24:25" x14ac:dyDescent="0.15">
      <c r="X477" s="638"/>
      <c r="Y477" s="638"/>
    </row>
    <row r="478" spans="24:25" x14ac:dyDescent="0.15">
      <c r="X478" s="638"/>
      <c r="Y478" s="638"/>
    </row>
    <row r="479" spans="24:25" x14ac:dyDescent="0.15">
      <c r="X479" s="638"/>
      <c r="Y479" s="638"/>
    </row>
    <row r="480" spans="24:25" x14ac:dyDescent="0.15">
      <c r="X480" s="638"/>
      <c r="Y480" s="638"/>
    </row>
  </sheetData>
  <mergeCells count="130">
    <mergeCell ref="A18:A21"/>
    <mergeCell ref="A29:A32"/>
    <mergeCell ref="A34:B34"/>
    <mergeCell ref="A36:B37"/>
    <mergeCell ref="C36:D36"/>
    <mergeCell ref="E36:G36"/>
    <mergeCell ref="A6:J6"/>
    <mergeCell ref="A7:J7"/>
    <mergeCell ref="A10:B11"/>
    <mergeCell ref="C10:D10"/>
    <mergeCell ref="E10:G10"/>
    <mergeCell ref="H10:H11"/>
    <mergeCell ref="I10:I11"/>
    <mergeCell ref="J10:J11"/>
    <mergeCell ref="A45:B45"/>
    <mergeCell ref="A46:B46"/>
    <mergeCell ref="A47:B47"/>
    <mergeCell ref="A48:B48"/>
    <mergeCell ref="A49:B49"/>
    <mergeCell ref="A51:B52"/>
    <mergeCell ref="H36:H37"/>
    <mergeCell ref="I36:I37"/>
    <mergeCell ref="J36:J37"/>
    <mergeCell ref="A40:B40"/>
    <mergeCell ref="A41:B41"/>
    <mergeCell ref="A43:B43"/>
    <mergeCell ref="A55:B56"/>
    <mergeCell ref="C55:D55"/>
    <mergeCell ref="E55:G55"/>
    <mergeCell ref="H55:H56"/>
    <mergeCell ref="I55:I56"/>
    <mergeCell ref="J55:J56"/>
    <mergeCell ref="C51:D51"/>
    <mergeCell ref="E51:G51"/>
    <mergeCell ref="H51:H52"/>
    <mergeCell ref="I51:I52"/>
    <mergeCell ref="J51:J52"/>
    <mergeCell ref="A53:B53"/>
    <mergeCell ref="O88:O90"/>
    <mergeCell ref="P88:P90"/>
    <mergeCell ref="Q88:Q90"/>
    <mergeCell ref="E89:H89"/>
    <mergeCell ref="I89:L89"/>
    <mergeCell ref="A93:B93"/>
    <mergeCell ref="P65:P67"/>
    <mergeCell ref="Q65:Q67"/>
    <mergeCell ref="E66:H66"/>
    <mergeCell ref="I66:L66"/>
    <mergeCell ref="A85:B85"/>
    <mergeCell ref="A88:B90"/>
    <mergeCell ref="C88:D89"/>
    <mergeCell ref="E88:L88"/>
    <mergeCell ref="M88:M90"/>
    <mergeCell ref="N88:N90"/>
    <mergeCell ref="A65:B67"/>
    <mergeCell ref="C65:D66"/>
    <mergeCell ref="E65:L65"/>
    <mergeCell ref="M65:M67"/>
    <mergeCell ref="N65:N67"/>
    <mergeCell ref="O65:O67"/>
    <mergeCell ref="A103:D103"/>
    <mergeCell ref="A104:B104"/>
    <mergeCell ref="A105:B105"/>
    <mergeCell ref="A106:B106"/>
    <mergeCell ref="A107:A108"/>
    <mergeCell ref="A109:B109"/>
    <mergeCell ref="C109:D109"/>
    <mergeCell ref="A94:D94"/>
    <mergeCell ref="A95:B95"/>
    <mergeCell ref="A96:A97"/>
    <mergeCell ref="A98:A99"/>
    <mergeCell ref="A100:A101"/>
    <mergeCell ref="A102:B102"/>
    <mergeCell ref="J114:J115"/>
    <mergeCell ref="K114:K115"/>
    <mergeCell ref="A116:A118"/>
    <mergeCell ref="A121:B121"/>
    <mergeCell ref="A123:A125"/>
    <mergeCell ref="A110:B110"/>
    <mergeCell ref="A111:B111"/>
    <mergeCell ref="A112:B112"/>
    <mergeCell ref="A114:B115"/>
    <mergeCell ref="C114:E114"/>
    <mergeCell ref="F114:H114"/>
    <mergeCell ref="A126:A128"/>
    <mergeCell ref="A131:A133"/>
    <mergeCell ref="A135:A137"/>
    <mergeCell ref="A139:B139"/>
    <mergeCell ref="A147:F147"/>
    <mergeCell ref="C148:D149"/>
    <mergeCell ref="E148:F149"/>
    <mergeCell ref="A149:B149"/>
    <mergeCell ref="I114:I115"/>
    <mergeCell ref="A160:A161"/>
    <mergeCell ref="A162:B162"/>
    <mergeCell ref="A163:B163"/>
    <mergeCell ref="A165:B166"/>
    <mergeCell ref="C165:C166"/>
    <mergeCell ref="D165:I165"/>
    <mergeCell ref="A151:B151"/>
    <mergeCell ref="A152:B152"/>
    <mergeCell ref="A153:B153"/>
    <mergeCell ref="A155:B156"/>
    <mergeCell ref="C155:C156"/>
    <mergeCell ref="A157:B157"/>
    <mergeCell ref="L171:L172"/>
    <mergeCell ref="A173:B173"/>
    <mergeCell ref="A174:B174"/>
    <mergeCell ref="A175:B175"/>
    <mergeCell ref="A177:B177"/>
    <mergeCell ref="A178:A180"/>
    <mergeCell ref="J165:J166"/>
    <mergeCell ref="A167:B167"/>
    <mergeCell ref="A168:B168"/>
    <mergeCell ref="A169:B169"/>
    <mergeCell ref="A171:B172"/>
    <mergeCell ref="C171:C172"/>
    <mergeCell ref="D171:K171"/>
    <mergeCell ref="A200:B200"/>
    <mergeCell ref="A201:B201"/>
    <mergeCell ref="A202:B202"/>
    <mergeCell ref="A203:B203"/>
    <mergeCell ref="A205:B206"/>
    <mergeCell ref="C205:C206"/>
    <mergeCell ref="A182:B182"/>
    <mergeCell ref="A183:A189"/>
    <mergeCell ref="A190:A192"/>
    <mergeCell ref="A193:A195"/>
    <mergeCell ref="A196:A197"/>
    <mergeCell ref="A198:B19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workbookViewId="0">
      <selection sqref="A1:XFD1048576"/>
    </sheetView>
  </sheetViews>
  <sheetFormatPr baseColWidth="10" defaultRowHeight="15" x14ac:dyDescent="0.25"/>
  <cols>
    <col min="1" max="1" width="24.42578125" customWidth="1"/>
    <col min="2" max="2" width="51.42578125" bestFit="1" customWidth="1"/>
  </cols>
  <sheetData>
    <row r="1" spans="1:2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70"/>
    </row>
    <row r="2" spans="1:26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70"/>
    </row>
    <row r="3" spans="1:26" x14ac:dyDescent="0.2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4</v>
      </c>
      <c r="B5" s="5"/>
      <c r="C5" s="5"/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70"/>
    </row>
    <row r="6" spans="1:26" x14ac:dyDescent="0.2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70"/>
    </row>
    <row r="7" spans="1:26" x14ac:dyDescent="0.2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5"/>
      <c r="B8" s="3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70"/>
    </row>
    <row r="9" spans="1:26" x14ac:dyDescent="0.25">
      <c r="A9" s="7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1063"/>
      <c r="B11" s="1064"/>
      <c r="C11" s="502" t="s">
        <v>14</v>
      </c>
      <c r="D11" s="502" t="s">
        <v>15</v>
      </c>
      <c r="E11" s="10" t="s">
        <v>16</v>
      </c>
      <c r="F11" s="11" t="s">
        <v>17</v>
      </c>
      <c r="G11" s="12" t="s">
        <v>18</v>
      </c>
      <c r="H11" s="1082"/>
      <c r="I11" s="1082"/>
      <c r="J11" s="1082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5" t="s">
        <v>19</v>
      </c>
      <c r="B12" s="16"/>
      <c r="C12" s="202"/>
      <c r="D12" s="203"/>
      <c r="E12" s="204"/>
      <c r="F12" s="205"/>
      <c r="G12" s="206"/>
      <c r="H12" s="207"/>
      <c r="I12" s="207"/>
      <c r="J12" s="207"/>
      <c r="K12" s="451" t="s">
        <v>20</v>
      </c>
      <c r="L12" s="18"/>
      <c r="M12" s="18"/>
      <c r="N12" s="1"/>
      <c r="O12" s="1"/>
      <c r="P12" s="1"/>
      <c r="Q12" s="1"/>
      <c r="R12" s="1"/>
      <c r="S12" s="1"/>
      <c r="T12" s="1"/>
      <c r="U12" s="1"/>
      <c r="V12" s="1"/>
      <c r="W12" s="1"/>
      <c r="X12" s="167">
        <v>0</v>
      </c>
      <c r="Y12" s="19">
        <v>0</v>
      </c>
      <c r="Z12" s="1"/>
    </row>
    <row r="13" spans="1:26" x14ac:dyDescent="0.25">
      <c r="A13" s="503" t="s">
        <v>21</v>
      </c>
      <c r="B13" s="20" t="s">
        <v>22</v>
      </c>
      <c r="C13" s="208"/>
      <c r="D13" s="209"/>
      <c r="E13" s="210"/>
      <c r="F13" s="211"/>
      <c r="G13" s="212"/>
      <c r="H13" s="213"/>
      <c r="I13" s="213"/>
      <c r="J13" s="213"/>
      <c r="K13" s="451" t="s">
        <v>20</v>
      </c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67">
        <v>0</v>
      </c>
      <c r="Y13" s="19">
        <v>0</v>
      </c>
      <c r="Z13" s="1"/>
    </row>
    <row r="14" spans="1:26" x14ac:dyDescent="0.25">
      <c r="A14" s="23" t="s">
        <v>23</v>
      </c>
      <c r="B14" s="24" t="s">
        <v>24</v>
      </c>
      <c r="C14" s="214"/>
      <c r="D14" s="215"/>
      <c r="E14" s="216"/>
      <c r="F14" s="217"/>
      <c r="G14" s="218"/>
      <c r="H14" s="219"/>
      <c r="I14" s="219"/>
      <c r="J14" s="219"/>
      <c r="K14" s="451" t="s">
        <v>20</v>
      </c>
      <c r="L14" s="22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67">
        <v>0</v>
      </c>
      <c r="Y14" s="19">
        <v>0</v>
      </c>
      <c r="Z14" s="1"/>
    </row>
    <row r="15" spans="1:26" x14ac:dyDescent="0.25">
      <c r="A15" s="23" t="s">
        <v>25</v>
      </c>
      <c r="B15" s="24" t="s">
        <v>26</v>
      </c>
      <c r="C15" s="214"/>
      <c r="D15" s="215"/>
      <c r="E15" s="216"/>
      <c r="F15" s="217"/>
      <c r="G15" s="218"/>
      <c r="H15" s="219"/>
      <c r="I15" s="219"/>
      <c r="J15" s="219"/>
      <c r="K15" s="451" t="s">
        <v>20</v>
      </c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67">
        <v>0</v>
      </c>
      <c r="Y15" s="19">
        <v>0</v>
      </c>
      <c r="Z15" s="1"/>
    </row>
    <row r="16" spans="1:26" x14ac:dyDescent="0.25">
      <c r="A16" s="23" t="s">
        <v>27</v>
      </c>
      <c r="B16" s="24" t="s">
        <v>28</v>
      </c>
      <c r="C16" s="214"/>
      <c r="D16" s="215"/>
      <c r="E16" s="216"/>
      <c r="F16" s="217"/>
      <c r="G16" s="218"/>
      <c r="H16" s="219"/>
      <c r="I16" s="219"/>
      <c r="J16" s="219"/>
      <c r="K16" s="451" t="s">
        <v>20</v>
      </c>
      <c r="L16" s="22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67">
        <v>0</v>
      </c>
      <c r="Y16" s="19">
        <v>0</v>
      </c>
      <c r="Z16" s="1"/>
    </row>
    <row r="17" spans="1:26" x14ac:dyDescent="0.25">
      <c r="A17" s="25" t="s">
        <v>29</v>
      </c>
      <c r="B17" s="26" t="s">
        <v>30</v>
      </c>
      <c r="C17" s="220"/>
      <c r="D17" s="221"/>
      <c r="E17" s="222"/>
      <c r="F17" s="223"/>
      <c r="G17" s="224"/>
      <c r="H17" s="225"/>
      <c r="I17" s="225"/>
      <c r="J17" s="225"/>
      <c r="K17" s="451" t="s">
        <v>20</v>
      </c>
      <c r="L17" s="22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67">
        <v>0</v>
      </c>
      <c r="Y17" s="19">
        <v>0</v>
      </c>
      <c r="Z17" s="1"/>
    </row>
    <row r="18" spans="1:26" x14ac:dyDescent="0.25">
      <c r="A18" s="1125" t="s">
        <v>31</v>
      </c>
      <c r="B18" s="20" t="s">
        <v>32</v>
      </c>
      <c r="C18" s="208"/>
      <c r="D18" s="209"/>
      <c r="E18" s="210"/>
      <c r="F18" s="211"/>
      <c r="G18" s="212"/>
      <c r="H18" s="213"/>
      <c r="I18" s="213"/>
      <c r="J18" s="213"/>
      <c r="K18" s="451" t="s">
        <v>20</v>
      </c>
      <c r="L18" s="22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67">
        <v>0</v>
      </c>
      <c r="Y18" s="19">
        <v>0</v>
      </c>
      <c r="Z18" s="1"/>
    </row>
    <row r="19" spans="1:26" x14ac:dyDescent="0.25">
      <c r="A19" s="1125"/>
      <c r="B19" s="27" t="s">
        <v>33</v>
      </c>
      <c r="C19" s="226"/>
      <c r="D19" s="227"/>
      <c r="E19" s="228"/>
      <c r="F19" s="229"/>
      <c r="G19" s="230"/>
      <c r="H19" s="231"/>
      <c r="I19" s="231"/>
      <c r="J19" s="231"/>
      <c r="K19" s="451" t="s">
        <v>20</v>
      </c>
      <c r="L19" s="22"/>
      <c r="M19" s="22"/>
      <c r="N19" s="1"/>
      <c r="O19" s="1"/>
      <c r="P19" s="1"/>
      <c r="Q19" s="1"/>
      <c r="R19" s="1"/>
      <c r="S19" s="1"/>
      <c r="T19" s="1"/>
      <c r="U19" s="1"/>
      <c r="V19" s="1"/>
      <c r="W19" s="1"/>
      <c r="X19" s="167">
        <v>0</v>
      </c>
      <c r="Y19" s="19">
        <v>0</v>
      </c>
      <c r="Z19" s="1"/>
    </row>
    <row r="20" spans="1:26" x14ac:dyDescent="0.25">
      <c r="A20" s="1125"/>
      <c r="B20" s="28" t="s">
        <v>34</v>
      </c>
      <c r="C20" s="214"/>
      <c r="D20" s="215"/>
      <c r="E20" s="216"/>
      <c r="F20" s="217"/>
      <c r="G20" s="218"/>
      <c r="H20" s="219"/>
      <c r="I20" s="219"/>
      <c r="J20" s="219"/>
      <c r="K20" s="451" t="s">
        <v>20</v>
      </c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67">
        <v>0</v>
      </c>
      <c r="Y20" s="19">
        <v>0</v>
      </c>
      <c r="Z20" s="1"/>
    </row>
    <row r="21" spans="1:26" x14ac:dyDescent="0.25">
      <c r="A21" s="1126"/>
      <c r="B21" s="29" t="s">
        <v>35</v>
      </c>
      <c r="C21" s="220"/>
      <c r="D21" s="221"/>
      <c r="E21" s="222"/>
      <c r="F21" s="223"/>
      <c r="G21" s="224"/>
      <c r="H21" s="225"/>
      <c r="I21" s="225"/>
      <c r="J21" s="225"/>
      <c r="K21" s="451" t="s">
        <v>20</v>
      </c>
      <c r="L21" s="22"/>
      <c r="M21" s="22"/>
      <c r="N21" s="1"/>
      <c r="O21" s="1"/>
      <c r="P21" s="1"/>
      <c r="Q21" s="1"/>
      <c r="R21" s="1"/>
      <c r="S21" s="1"/>
      <c r="T21" s="1"/>
      <c r="U21" s="1"/>
      <c r="V21" s="1"/>
      <c r="W21" s="1"/>
      <c r="X21" s="167">
        <v>0</v>
      </c>
      <c r="Y21" s="19">
        <v>0</v>
      </c>
      <c r="Z21" s="1"/>
    </row>
    <row r="22" spans="1:26" ht="22.5" x14ac:dyDescent="0.25">
      <c r="A22" s="504" t="s">
        <v>36</v>
      </c>
      <c r="B22" s="397" t="s">
        <v>37</v>
      </c>
      <c r="C22" s="208"/>
      <c r="D22" s="209"/>
      <c r="E22" s="210"/>
      <c r="F22" s="211"/>
      <c r="G22" s="212"/>
      <c r="H22" s="213"/>
      <c r="I22" s="213"/>
      <c r="J22" s="213"/>
      <c r="K22" s="451" t="s">
        <v>20</v>
      </c>
      <c r="L22" s="22"/>
      <c r="M22" s="22"/>
      <c r="N22" s="1"/>
      <c r="O22" s="1"/>
      <c r="P22" s="1"/>
      <c r="Q22" s="1"/>
      <c r="R22" s="1"/>
      <c r="S22" s="1"/>
      <c r="T22" s="1"/>
      <c r="U22" s="1"/>
      <c r="V22" s="1"/>
      <c r="W22" s="1"/>
      <c r="X22" s="167">
        <v>0</v>
      </c>
      <c r="Y22" s="19">
        <v>0</v>
      </c>
      <c r="Z22" s="1"/>
    </row>
    <row r="23" spans="1:26" ht="22.5" x14ac:dyDescent="0.25">
      <c r="A23" s="504" t="s">
        <v>38</v>
      </c>
      <c r="B23" s="398" t="s">
        <v>39</v>
      </c>
      <c r="C23" s="232"/>
      <c r="D23" s="233"/>
      <c r="E23" s="234"/>
      <c r="F23" s="235"/>
      <c r="G23" s="236"/>
      <c r="H23" s="207"/>
      <c r="I23" s="207"/>
      <c r="J23" s="207"/>
      <c r="K23" s="451" t="s">
        <v>20</v>
      </c>
      <c r="L23" s="22"/>
      <c r="M23" s="22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67">
        <v>0</v>
      </c>
      <c r="Y23" s="19">
        <v>0</v>
      </c>
      <c r="Z23" s="172"/>
    </row>
    <row r="24" spans="1:26" x14ac:dyDescent="0.25">
      <c r="A24" s="504" t="s">
        <v>40</v>
      </c>
      <c r="B24" s="32" t="s">
        <v>41</v>
      </c>
      <c r="C24" s="237"/>
      <c r="D24" s="238"/>
      <c r="E24" s="239"/>
      <c r="F24" s="240"/>
      <c r="G24" s="241"/>
      <c r="H24" s="242"/>
      <c r="I24" s="242"/>
      <c r="J24" s="242"/>
      <c r="K24" s="451" t="s">
        <v>20</v>
      </c>
      <c r="L24" s="22"/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67">
        <v>0</v>
      </c>
      <c r="Y24" s="19">
        <v>0</v>
      </c>
      <c r="Z24" s="1"/>
    </row>
    <row r="25" spans="1:26" x14ac:dyDescent="0.25">
      <c r="A25" s="33" t="s">
        <v>42</v>
      </c>
      <c r="B25" s="34"/>
      <c r="C25" s="208"/>
      <c r="D25" s="209"/>
      <c r="E25" s="210"/>
      <c r="F25" s="211"/>
      <c r="G25" s="212"/>
      <c r="H25" s="213"/>
      <c r="I25" s="213"/>
      <c r="J25" s="213"/>
      <c r="K25" s="451" t="s">
        <v>20</v>
      </c>
      <c r="L25" s="22"/>
      <c r="M25" s="22"/>
      <c r="N25" s="1"/>
      <c r="O25" s="1"/>
      <c r="P25" s="1"/>
      <c r="Q25" s="1"/>
      <c r="R25" s="1"/>
      <c r="S25" s="1"/>
      <c r="T25" s="1"/>
      <c r="U25" s="1"/>
      <c r="V25" s="1"/>
      <c r="W25" s="1"/>
      <c r="X25" s="167">
        <v>0</v>
      </c>
      <c r="Y25" s="19">
        <v>0</v>
      </c>
      <c r="Z25" s="1"/>
    </row>
    <row r="26" spans="1:26" x14ac:dyDescent="0.25">
      <c r="A26" s="35" t="s">
        <v>43</v>
      </c>
      <c r="B26" s="36" t="s">
        <v>44</v>
      </c>
      <c r="C26" s="226"/>
      <c r="D26" s="227"/>
      <c r="E26" s="228"/>
      <c r="F26" s="229"/>
      <c r="G26" s="230"/>
      <c r="H26" s="231"/>
      <c r="I26" s="231"/>
      <c r="J26" s="231"/>
      <c r="K26" s="451" t="s">
        <v>20</v>
      </c>
      <c r="L26" s="22"/>
      <c r="M26" s="22"/>
      <c r="N26" s="1"/>
      <c r="O26" s="1"/>
      <c r="P26" s="1"/>
      <c r="Q26" s="1"/>
      <c r="R26" s="1"/>
      <c r="S26" s="1"/>
      <c r="T26" s="1"/>
      <c r="U26" s="1"/>
      <c r="V26" s="1"/>
      <c r="W26" s="1"/>
      <c r="X26" s="167">
        <v>0</v>
      </c>
      <c r="Y26" s="19">
        <v>0</v>
      </c>
      <c r="Z26" s="1"/>
    </row>
    <row r="27" spans="1:26" x14ac:dyDescent="0.25">
      <c r="A27" s="23" t="s">
        <v>45</v>
      </c>
      <c r="B27" s="37" t="s">
        <v>46</v>
      </c>
      <c r="C27" s="214"/>
      <c r="D27" s="243"/>
      <c r="E27" s="244"/>
      <c r="F27" s="245"/>
      <c r="G27" s="246"/>
      <c r="H27" s="219"/>
      <c r="I27" s="219"/>
      <c r="J27" s="219"/>
      <c r="K27" s="451" t="s">
        <v>20</v>
      </c>
      <c r="L27" s="22"/>
      <c r="M27" s="22"/>
      <c r="N27" s="1"/>
      <c r="O27" s="1"/>
      <c r="P27" s="1"/>
      <c r="Q27" s="1"/>
      <c r="R27" s="1"/>
      <c r="S27" s="1"/>
      <c r="T27" s="1"/>
      <c r="U27" s="1"/>
      <c r="V27" s="1"/>
      <c r="W27" s="1"/>
      <c r="X27" s="167">
        <v>0</v>
      </c>
      <c r="Y27" s="19">
        <v>0</v>
      </c>
      <c r="Z27" s="1"/>
    </row>
    <row r="28" spans="1:26" x14ac:dyDescent="0.25">
      <c r="A28" s="23" t="s">
        <v>47</v>
      </c>
      <c r="B28" s="37" t="s">
        <v>48</v>
      </c>
      <c r="C28" s="214"/>
      <c r="D28" s="243"/>
      <c r="E28" s="244"/>
      <c r="F28" s="245"/>
      <c r="G28" s="246"/>
      <c r="H28" s="219"/>
      <c r="I28" s="219"/>
      <c r="J28" s="219"/>
      <c r="K28" s="451" t="s">
        <v>20</v>
      </c>
      <c r="L28" s="22"/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  <c r="X28" s="167">
        <v>0</v>
      </c>
      <c r="Y28" s="19">
        <v>0</v>
      </c>
      <c r="Z28" s="1"/>
    </row>
    <row r="29" spans="1:26" x14ac:dyDescent="0.25">
      <c r="A29" s="1123" t="s">
        <v>25</v>
      </c>
      <c r="B29" s="29" t="s">
        <v>49</v>
      </c>
      <c r="C29" s="220"/>
      <c r="D29" s="221"/>
      <c r="E29" s="222"/>
      <c r="F29" s="223"/>
      <c r="G29" s="224"/>
      <c r="H29" s="225"/>
      <c r="I29" s="225"/>
      <c r="J29" s="225"/>
      <c r="K29" s="451" t="s">
        <v>20</v>
      </c>
      <c r="L29" s="22"/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  <c r="X29" s="167">
        <v>0</v>
      </c>
      <c r="Y29" s="19">
        <v>0</v>
      </c>
      <c r="Z29" s="1"/>
    </row>
    <row r="30" spans="1:26" x14ac:dyDescent="0.25">
      <c r="A30" s="1082"/>
      <c r="B30" s="38" t="s">
        <v>50</v>
      </c>
      <c r="C30" s="247"/>
      <c r="D30" s="248"/>
      <c r="E30" s="249"/>
      <c r="F30" s="250"/>
      <c r="G30" s="251"/>
      <c r="H30" s="252"/>
      <c r="I30" s="252"/>
      <c r="J30" s="252"/>
      <c r="K30" s="451" t="s">
        <v>20</v>
      </c>
      <c r="L30" s="22"/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  <c r="X30" s="167">
        <v>0</v>
      </c>
      <c r="Y30" s="19">
        <v>0</v>
      </c>
      <c r="Z30" s="1"/>
    </row>
    <row r="31" spans="1:26" x14ac:dyDescent="0.25">
      <c r="A31" s="1082"/>
      <c r="B31" s="39" t="s">
        <v>51</v>
      </c>
      <c r="C31" s="253"/>
      <c r="D31" s="254"/>
      <c r="E31" s="255"/>
      <c r="F31" s="256"/>
      <c r="G31" s="257"/>
      <c r="H31" s="258"/>
      <c r="I31" s="258"/>
      <c r="J31" s="258"/>
      <c r="K31" s="451" t="s">
        <v>20</v>
      </c>
      <c r="L31" s="22"/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  <c r="X31" s="167">
        <v>0</v>
      </c>
      <c r="Y31" s="19">
        <v>0</v>
      </c>
      <c r="Z31" s="1"/>
    </row>
    <row r="32" spans="1:26" x14ac:dyDescent="0.25">
      <c r="A32" s="1124"/>
      <c r="B32" s="39" t="s">
        <v>52</v>
      </c>
      <c r="C32" s="253"/>
      <c r="D32" s="254"/>
      <c r="E32" s="255"/>
      <c r="F32" s="256"/>
      <c r="G32" s="257"/>
      <c r="H32" s="258"/>
      <c r="I32" s="258"/>
      <c r="J32" s="258"/>
      <c r="K32" s="451" t="s">
        <v>20</v>
      </c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67">
        <v>0</v>
      </c>
      <c r="Y32" s="19">
        <v>0</v>
      </c>
      <c r="Z32" s="1"/>
    </row>
    <row r="33" spans="1:25" x14ac:dyDescent="0.25">
      <c r="A33" s="23" t="s">
        <v>27</v>
      </c>
      <c r="B33" s="37" t="s">
        <v>53</v>
      </c>
      <c r="C33" s="214"/>
      <c r="D33" s="243"/>
      <c r="E33" s="244"/>
      <c r="F33" s="245"/>
      <c r="G33" s="246"/>
      <c r="H33" s="219"/>
      <c r="I33" s="219"/>
      <c r="J33" s="219"/>
      <c r="K33" s="451" t="s">
        <v>20</v>
      </c>
      <c r="L33" s="22"/>
      <c r="M33" s="22"/>
      <c r="N33" s="1"/>
      <c r="O33" s="1"/>
      <c r="P33" s="1"/>
      <c r="Q33" s="1"/>
      <c r="R33" s="1"/>
      <c r="S33" s="1"/>
      <c r="T33" s="1"/>
      <c r="U33" s="1"/>
      <c r="V33" s="1"/>
      <c r="W33" s="1"/>
      <c r="X33" s="167">
        <v>0</v>
      </c>
      <c r="Y33" s="19">
        <v>0</v>
      </c>
    </row>
    <row r="34" spans="1:25" x14ac:dyDescent="0.25">
      <c r="A34" s="1067" t="s">
        <v>54</v>
      </c>
      <c r="B34" s="1083"/>
      <c r="C34" s="232"/>
      <c r="D34" s="233"/>
      <c r="E34" s="234"/>
      <c r="F34" s="235"/>
      <c r="G34" s="236"/>
      <c r="H34" s="207"/>
      <c r="I34" s="207"/>
      <c r="J34" s="207"/>
      <c r="K34" s="451" t="s">
        <v>20</v>
      </c>
      <c r="L34" s="22"/>
      <c r="M34" s="22"/>
      <c r="N34" s="1"/>
      <c r="O34" s="1"/>
      <c r="P34" s="1"/>
      <c r="Q34" s="1"/>
      <c r="R34" s="1"/>
      <c r="S34" s="1"/>
      <c r="T34" s="1"/>
      <c r="U34" s="1"/>
      <c r="V34" s="1"/>
      <c r="W34" s="1"/>
      <c r="X34" s="167">
        <v>0</v>
      </c>
      <c r="Y34" s="19">
        <v>0</v>
      </c>
    </row>
    <row r="35" spans="1:25" x14ac:dyDescent="0.25">
      <c r="A35" s="7" t="s">
        <v>55</v>
      </c>
      <c r="B35" s="1"/>
      <c r="C35" s="1"/>
      <c r="D35" s="1"/>
      <c r="E35" s="1"/>
      <c r="F35" s="1"/>
      <c r="G35" s="1"/>
      <c r="H35" s="1"/>
      <c r="I35" s="1"/>
      <c r="J35" s="1"/>
      <c r="K35" s="14"/>
      <c r="L35" s="14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45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1.5" x14ac:dyDescent="0.25">
      <c r="A37" s="1042"/>
      <c r="B37" s="1043"/>
      <c r="C37" s="500" t="s">
        <v>14</v>
      </c>
      <c r="D37" s="504" t="s">
        <v>15</v>
      </c>
      <c r="E37" s="499" t="s">
        <v>16</v>
      </c>
      <c r="F37" s="41" t="s">
        <v>17</v>
      </c>
      <c r="G37" s="500" t="s">
        <v>18</v>
      </c>
      <c r="H37" s="1081"/>
      <c r="I37" s="1082"/>
      <c r="J37" s="1081"/>
      <c r="K37" s="453"/>
      <c r="L37" s="1"/>
      <c r="M37" s="1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42" t="s">
        <v>58</v>
      </c>
      <c r="B38" s="43"/>
      <c r="C38" s="44"/>
      <c r="D38" s="45"/>
      <c r="E38" s="46"/>
      <c r="F38" s="47"/>
      <c r="G38" s="45"/>
      <c r="H38" s="48"/>
      <c r="I38" s="452"/>
      <c r="J38" s="48"/>
      <c r="K38" s="459"/>
      <c r="L38" s="1"/>
      <c r="M38" s="1"/>
      <c r="N38" s="22"/>
      <c r="O38" s="1"/>
      <c r="P38" s="1"/>
      <c r="Q38" s="1"/>
      <c r="R38" s="1"/>
      <c r="S38" s="1"/>
      <c r="T38" s="1"/>
      <c r="U38" s="1"/>
      <c r="V38" s="1"/>
      <c r="W38" s="1"/>
      <c r="X38" s="167">
        <v>0</v>
      </c>
      <c r="Y38" s="19">
        <v>0</v>
      </c>
    </row>
    <row r="39" spans="1:25" x14ac:dyDescent="0.25">
      <c r="A39" s="49" t="s">
        <v>59</v>
      </c>
      <c r="B39" s="50"/>
      <c r="C39" s="259"/>
      <c r="D39" s="260"/>
      <c r="E39" s="261"/>
      <c r="F39" s="262"/>
      <c r="G39" s="260"/>
      <c r="H39" s="263"/>
      <c r="I39" s="263"/>
      <c r="J39" s="263"/>
      <c r="K39" s="451" t="s">
        <v>20</v>
      </c>
      <c r="L39" s="1"/>
      <c r="M39" s="1"/>
      <c r="N39" s="22"/>
      <c r="O39" s="1"/>
      <c r="P39" s="1"/>
      <c r="Q39" s="1"/>
      <c r="R39" s="1"/>
      <c r="S39" s="1"/>
      <c r="T39" s="1"/>
      <c r="U39" s="1"/>
      <c r="V39" s="1"/>
      <c r="W39" s="1"/>
      <c r="X39" s="167">
        <v>0</v>
      </c>
      <c r="Y39" s="19">
        <v>0</v>
      </c>
    </row>
    <row r="40" spans="1:25" x14ac:dyDescent="0.25">
      <c r="A40" s="1112" t="s">
        <v>60</v>
      </c>
      <c r="B40" s="1116"/>
      <c r="C40" s="226"/>
      <c r="D40" s="226"/>
      <c r="E40" s="227"/>
      <c r="F40" s="229"/>
      <c r="G40" s="264"/>
      <c r="H40" s="265"/>
      <c r="I40" s="265"/>
      <c r="J40" s="265"/>
      <c r="K40" s="451" t="s">
        <v>20</v>
      </c>
      <c r="L40" s="1"/>
      <c r="M40" s="1"/>
      <c r="N40" s="22"/>
      <c r="O40" s="1"/>
      <c r="P40" s="1"/>
      <c r="Q40" s="1"/>
      <c r="R40" s="1"/>
      <c r="S40" s="1"/>
      <c r="T40" s="1"/>
      <c r="U40" s="1"/>
      <c r="V40" s="1"/>
      <c r="W40" s="1"/>
      <c r="X40" s="167">
        <v>0</v>
      </c>
      <c r="Y40" s="19">
        <v>0</v>
      </c>
    </row>
    <row r="41" spans="1:25" x14ac:dyDescent="0.25">
      <c r="A41" s="1114" t="s">
        <v>61</v>
      </c>
      <c r="B41" s="1115"/>
      <c r="C41" s="220"/>
      <c r="D41" s="266"/>
      <c r="E41" s="221"/>
      <c r="F41" s="223"/>
      <c r="G41" s="266"/>
      <c r="H41" s="267"/>
      <c r="I41" s="267"/>
      <c r="J41" s="267"/>
      <c r="K41" s="451" t="s">
        <v>20</v>
      </c>
      <c r="L41" s="1"/>
      <c r="M41" s="1"/>
      <c r="N41" s="22"/>
      <c r="O41" s="1"/>
      <c r="P41" s="1"/>
      <c r="Q41" s="1"/>
      <c r="R41" s="1"/>
      <c r="S41" s="1"/>
      <c r="T41" s="1"/>
      <c r="U41" s="1"/>
      <c r="V41" s="1"/>
      <c r="W41" s="1"/>
      <c r="X41" s="167">
        <v>0</v>
      </c>
      <c r="Y41" s="19">
        <v>0</v>
      </c>
    </row>
    <row r="42" spans="1:25" x14ac:dyDescent="0.25">
      <c r="A42" s="51" t="s">
        <v>62</v>
      </c>
      <c r="B42" s="52"/>
      <c r="C42" s="268"/>
      <c r="D42" s="269"/>
      <c r="E42" s="270"/>
      <c r="F42" s="271"/>
      <c r="G42" s="269"/>
      <c r="H42" s="272"/>
      <c r="I42" s="272"/>
      <c r="J42" s="272"/>
      <c r="K42" s="459"/>
      <c r="L42" s="1"/>
      <c r="M42" s="1"/>
      <c r="N42" s="22"/>
      <c r="O42" s="1"/>
      <c r="P42" s="1"/>
      <c r="Q42" s="1"/>
      <c r="R42" s="1"/>
      <c r="S42" s="1"/>
      <c r="T42" s="1"/>
      <c r="U42" s="1"/>
      <c r="V42" s="1"/>
      <c r="W42" s="1"/>
      <c r="X42" s="167">
        <v>0</v>
      </c>
      <c r="Y42" s="19">
        <v>0</v>
      </c>
    </row>
    <row r="43" spans="1:25" x14ac:dyDescent="0.25">
      <c r="A43" s="1117" t="s">
        <v>63</v>
      </c>
      <c r="B43" s="1118"/>
      <c r="C43" s="202"/>
      <c r="D43" s="273"/>
      <c r="E43" s="203"/>
      <c r="F43" s="205"/>
      <c r="G43" s="273"/>
      <c r="H43" s="274"/>
      <c r="I43" s="274"/>
      <c r="J43" s="274"/>
      <c r="K43" s="451" t="s">
        <v>20</v>
      </c>
      <c r="L43" s="1"/>
      <c r="M43" s="1"/>
      <c r="N43" s="22"/>
      <c r="O43" s="1"/>
      <c r="P43" s="1"/>
      <c r="Q43" s="1"/>
      <c r="R43" s="1"/>
      <c r="S43" s="1"/>
      <c r="T43" s="1"/>
      <c r="U43" s="1"/>
      <c r="V43" s="1"/>
      <c r="W43" s="1"/>
      <c r="X43" s="167">
        <v>0</v>
      </c>
      <c r="Y43" s="19">
        <v>0</v>
      </c>
    </row>
    <row r="44" spans="1:25" x14ac:dyDescent="0.25">
      <c r="A44" s="480" t="s">
        <v>64</v>
      </c>
      <c r="B44" s="481"/>
      <c r="C44" s="475"/>
      <c r="D44" s="476"/>
      <c r="E44" s="477"/>
      <c r="F44" s="478"/>
      <c r="G44" s="476"/>
      <c r="H44" s="479"/>
      <c r="I44" s="479"/>
      <c r="J44" s="479"/>
      <c r="K44" s="459"/>
      <c r="L44" s="1"/>
      <c r="M44" s="1"/>
      <c r="N44" s="22"/>
      <c r="O44" s="1"/>
      <c r="P44" s="1"/>
      <c r="Q44" s="1"/>
      <c r="R44" s="1"/>
      <c r="S44" s="1"/>
      <c r="T44" s="1"/>
      <c r="U44" s="1"/>
      <c r="V44" s="1"/>
      <c r="W44" s="1"/>
      <c r="X44" s="167">
        <v>0</v>
      </c>
      <c r="Y44" s="19">
        <v>0</v>
      </c>
    </row>
    <row r="45" spans="1:25" x14ac:dyDescent="0.25">
      <c r="A45" s="1112" t="s">
        <v>65</v>
      </c>
      <c r="B45" s="1116"/>
      <c r="C45" s="226"/>
      <c r="D45" s="264"/>
      <c r="E45" s="227"/>
      <c r="F45" s="229"/>
      <c r="G45" s="264"/>
      <c r="H45" s="265"/>
      <c r="I45" s="265"/>
      <c r="J45" s="265"/>
      <c r="K45" s="451" t="s">
        <v>20</v>
      </c>
      <c r="L45" s="1"/>
      <c r="M45" s="1"/>
      <c r="N45" s="22"/>
      <c r="O45" s="1"/>
      <c r="P45" s="1"/>
      <c r="Q45" s="1"/>
      <c r="R45" s="1"/>
      <c r="S45" s="1"/>
      <c r="T45" s="1"/>
      <c r="U45" s="1"/>
      <c r="V45" s="1"/>
      <c r="W45" s="1"/>
      <c r="X45" s="167">
        <v>0</v>
      </c>
      <c r="Y45" s="19">
        <v>0</v>
      </c>
    </row>
    <row r="46" spans="1:25" x14ac:dyDescent="0.25">
      <c r="A46" s="1127" t="s">
        <v>66</v>
      </c>
      <c r="B46" s="1128"/>
      <c r="C46" s="214"/>
      <c r="D46" s="275"/>
      <c r="E46" s="215"/>
      <c r="F46" s="217"/>
      <c r="G46" s="275"/>
      <c r="H46" s="276"/>
      <c r="I46" s="276"/>
      <c r="J46" s="276"/>
      <c r="K46" s="451" t="s">
        <v>20</v>
      </c>
      <c r="L46" s="1"/>
      <c r="M46" s="1"/>
      <c r="N46" s="22"/>
      <c r="O46" s="1"/>
      <c r="P46" s="1"/>
      <c r="Q46" s="1"/>
      <c r="R46" s="1"/>
      <c r="S46" s="1"/>
      <c r="T46" s="1"/>
      <c r="U46" s="1"/>
      <c r="V46" s="1"/>
      <c r="W46" s="1"/>
      <c r="X46" s="167">
        <v>0</v>
      </c>
      <c r="Y46" s="19">
        <v>0</v>
      </c>
    </row>
    <row r="47" spans="1:25" x14ac:dyDescent="0.25">
      <c r="A47" s="1127" t="s">
        <v>67</v>
      </c>
      <c r="B47" s="1128"/>
      <c r="C47" s="214"/>
      <c r="D47" s="275"/>
      <c r="E47" s="215"/>
      <c r="F47" s="217"/>
      <c r="G47" s="275"/>
      <c r="H47" s="276"/>
      <c r="I47" s="276"/>
      <c r="J47" s="276"/>
      <c r="K47" s="451" t="s">
        <v>20</v>
      </c>
      <c r="L47" s="1"/>
      <c r="M47" s="1"/>
      <c r="N47" s="22"/>
      <c r="O47" s="1"/>
      <c r="P47" s="1"/>
      <c r="Q47" s="1"/>
      <c r="R47" s="1"/>
      <c r="S47" s="1"/>
      <c r="T47" s="1"/>
      <c r="U47" s="1"/>
      <c r="V47" s="1"/>
      <c r="W47" s="1"/>
      <c r="X47" s="167">
        <v>0</v>
      </c>
      <c r="Y47" s="19">
        <v>0</v>
      </c>
    </row>
    <row r="48" spans="1:25" x14ac:dyDescent="0.25">
      <c r="A48" s="1127" t="s">
        <v>68</v>
      </c>
      <c r="B48" s="1128"/>
      <c r="C48" s="253"/>
      <c r="D48" s="277"/>
      <c r="E48" s="254"/>
      <c r="F48" s="256"/>
      <c r="G48" s="277"/>
      <c r="H48" s="278"/>
      <c r="I48" s="278"/>
      <c r="J48" s="278"/>
      <c r="K48" s="451" t="s">
        <v>20</v>
      </c>
      <c r="L48" s="1"/>
      <c r="M48" s="1"/>
      <c r="N48" s="22"/>
      <c r="O48" s="1"/>
      <c r="P48" s="1"/>
      <c r="Q48" s="1"/>
      <c r="R48" s="1"/>
      <c r="S48" s="1"/>
      <c r="T48" s="1"/>
      <c r="U48" s="1"/>
      <c r="V48" s="1"/>
      <c r="W48" s="1"/>
      <c r="X48" s="167">
        <v>0</v>
      </c>
      <c r="Y48" s="19">
        <v>0</v>
      </c>
    </row>
    <row r="49" spans="1:26" x14ac:dyDescent="0.25">
      <c r="A49" s="1136" t="s">
        <v>69</v>
      </c>
      <c r="B49" s="1137"/>
      <c r="C49" s="279"/>
      <c r="D49" s="280"/>
      <c r="E49" s="281"/>
      <c r="F49" s="282"/>
      <c r="G49" s="280"/>
      <c r="H49" s="283"/>
      <c r="I49" s="283"/>
      <c r="J49" s="283"/>
      <c r="K49" s="451" t="s">
        <v>20</v>
      </c>
      <c r="L49" s="1"/>
      <c r="M49" s="1"/>
      <c r="N49" s="22"/>
      <c r="O49" s="1"/>
      <c r="P49" s="1"/>
      <c r="Q49" s="1"/>
      <c r="R49" s="1"/>
      <c r="S49" s="1"/>
      <c r="T49" s="1"/>
      <c r="U49" s="1"/>
      <c r="V49" s="1"/>
      <c r="W49" s="1"/>
      <c r="X49" s="167">
        <v>0</v>
      </c>
      <c r="Y49" s="19">
        <v>0</v>
      </c>
      <c r="Z49" s="1"/>
    </row>
    <row r="50" spans="1:26" x14ac:dyDescent="0.25">
      <c r="A50" s="53" t="s">
        <v>70</v>
      </c>
      <c r="B50" s="1"/>
      <c r="C50" s="1"/>
      <c r="D50" s="1"/>
      <c r="E50" s="1"/>
      <c r="F50" s="1"/>
      <c r="G50" s="1"/>
      <c r="H50" s="1"/>
      <c r="I50" s="1"/>
      <c r="J50" s="1"/>
      <c r="K50" s="45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45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1042"/>
      <c r="B52" s="1043"/>
      <c r="C52" s="500" t="s">
        <v>14</v>
      </c>
      <c r="D52" s="504" t="s">
        <v>15</v>
      </c>
      <c r="E52" s="499" t="s">
        <v>16</v>
      </c>
      <c r="F52" s="41" t="s">
        <v>17</v>
      </c>
      <c r="G52" s="500" t="s">
        <v>18</v>
      </c>
      <c r="H52" s="1077"/>
      <c r="I52" s="1082"/>
      <c r="J52" s="1077"/>
      <c r="K52" s="45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042" t="s">
        <v>71</v>
      </c>
      <c r="B53" s="1043"/>
      <c r="C53" s="284"/>
      <c r="D53" s="285"/>
      <c r="E53" s="286"/>
      <c r="F53" s="240"/>
      <c r="G53" s="285"/>
      <c r="H53" s="287"/>
      <c r="I53" s="449"/>
      <c r="J53" s="287"/>
      <c r="K53" s="451" t="s">
        <v>20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67">
        <v>0</v>
      </c>
      <c r="Y53" s="19">
        <v>0</v>
      </c>
      <c r="Z53" s="1"/>
    </row>
    <row r="54" spans="1:26" x14ac:dyDescent="0.25">
      <c r="A54" s="7" t="s">
        <v>72</v>
      </c>
      <c r="B54" s="1"/>
      <c r="C54" s="1"/>
      <c r="D54" s="1"/>
      <c r="E54" s="1"/>
      <c r="F54" s="1"/>
      <c r="G54" s="1"/>
      <c r="H54" s="1"/>
      <c r="I54" s="1"/>
      <c r="J54" s="1"/>
      <c r="K54" s="45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45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1042"/>
      <c r="B56" s="1043"/>
      <c r="C56" s="500" t="s">
        <v>14</v>
      </c>
      <c r="D56" s="504" t="s">
        <v>15</v>
      </c>
      <c r="E56" s="437" t="s">
        <v>16</v>
      </c>
      <c r="F56" s="11" t="s">
        <v>17</v>
      </c>
      <c r="G56" s="501" t="s">
        <v>18</v>
      </c>
      <c r="H56" s="1081"/>
      <c r="I56" s="1082"/>
      <c r="J56" s="1077"/>
      <c r="K56" s="45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54" t="s">
        <v>74</v>
      </c>
      <c r="B57" s="55"/>
      <c r="C57" s="208"/>
      <c r="D57" s="209"/>
      <c r="E57" s="440"/>
      <c r="F57" s="271"/>
      <c r="G57" s="441"/>
      <c r="H57" s="433"/>
      <c r="I57" s="450"/>
      <c r="J57" s="288"/>
      <c r="K57" s="451" t="s">
        <v>20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67">
        <v>0</v>
      </c>
      <c r="Y57" s="19"/>
      <c r="Z57" s="1"/>
    </row>
    <row r="58" spans="1:26" x14ac:dyDescent="0.25">
      <c r="A58" s="56" t="s">
        <v>75</v>
      </c>
      <c r="B58" s="57"/>
      <c r="C58" s="214"/>
      <c r="D58" s="215"/>
      <c r="E58" s="442"/>
      <c r="F58" s="439"/>
      <c r="G58" s="443"/>
      <c r="H58" s="434"/>
      <c r="I58" s="289"/>
      <c r="J58" s="289"/>
      <c r="K58" s="451" t="s">
        <v>20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67">
        <v>0</v>
      </c>
      <c r="Y58" s="19"/>
      <c r="Z58" s="1"/>
    </row>
    <row r="59" spans="1:26" x14ac:dyDescent="0.25">
      <c r="A59" s="473" t="s">
        <v>76</v>
      </c>
      <c r="B59" s="474"/>
      <c r="C59" s="208"/>
      <c r="D59" s="209"/>
      <c r="E59" s="442"/>
      <c r="F59" s="439"/>
      <c r="G59" s="443"/>
      <c r="H59" s="435"/>
      <c r="I59" s="290"/>
      <c r="J59" s="290"/>
      <c r="K59" s="45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67"/>
      <c r="Y59" s="19"/>
      <c r="Z59" s="1"/>
    </row>
    <row r="60" spans="1:26" x14ac:dyDescent="0.25">
      <c r="A60" s="58" t="s">
        <v>77</v>
      </c>
      <c r="B60" s="59"/>
      <c r="C60" s="214"/>
      <c r="D60" s="275"/>
      <c r="E60" s="444"/>
      <c r="F60" s="438"/>
      <c r="G60" s="445"/>
      <c r="H60" s="435"/>
      <c r="I60" s="290"/>
      <c r="J60" s="290"/>
      <c r="K60" s="451" t="s">
        <v>20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67">
        <v>0</v>
      </c>
      <c r="Y60" s="19"/>
      <c r="Z60" s="1"/>
    </row>
    <row r="61" spans="1:26" x14ac:dyDescent="0.25">
      <c r="A61" s="60" t="s">
        <v>78</v>
      </c>
      <c r="B61" s="61"/>
      <c r="C61" s="214"/>
      <c r="D61" s="215"/>
      <c r="E61" s="442"/>
      <c r="F61" s="439"/>
      <c r="G61" s="443"/>
      <c r="H61" s="434"/>
      <c r="I61" s="289"/>
      <c r="J61" s="289"/>
      <c r="K61" s="451" t="s">
        <v>20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67">
        <v>0</v>
      </c>
      <c r="Y61" s="19"/>
      <c r="Z61" s="1"/>
    </row>
    <row r="62" spans="1:26" x14ac:dyDescent="0.25">
      <c r="A62" s="62" t="s">
        <v>79</v>
      </c>
      <c r="B62" s="63"/>
      <c r="C62" s="220"/>
      <c r="D62" s="221"/>
      <c r="E62" s="446"/>
      <c r="F62" s="447"/>
      <c r="G62" s="448"/>
      <c r="H62" s="436"/>
      <c r="I62" s="291"/>
      <c r="J62" s="291"/>
      <c r="K62" s="451" t="s">
        <v>20</v>
      </c>
      <c r="L62" s="64"/>
      <c r="M62" s="64"/>
      <c r="N62" s="1"/>
      <c r="O62" s="1"/>
      <c r="P62" s="1"/>
      <c r="Q62" s="1"/>
      <c r="R62" s="1"/>
      <c r="S62" s="1"/>
      <c r="T62" s="1"/>
      <c r="U62" s="1"/>
      <c r="V62" s="1"/>
      <c r="W62" s="1"/>
      <c r="X62" s="167">
        <v>0</v>
      </c>
      <c r="Y62" s="19"/>
      <c r="Z62" s="1"/>
    </row>
    <row r="63" spans="1:26" x14ac:dyDescent="0.25">
      <c r="A63" s="65" t="s">
        <v>80</v>
      </c>
      <c r="B63" s="468"/>
      <c r="C63" s="209"/>
      <c r="D63" s="209"/>
      <c r="E63" s="465"/>
      <c r="F63" s="465"/>
      <c r="G63" s="465"/>
      <c r="H63" s="469"/>
      <c r="I63" s="469"/>
      <c r="J63" s="469"/>
      <c r="K63" s="451"/>
      <c r="L63" s="64"/>
      <c r="M63" s="64"/>
      <c r="N63" s="1"/>
      <c r="O63" s="1"/>
      <c r="P63" s="1"/>
      <c r="Q63" s="1"/>
      <c r="R63" s="1"/>
      <c r="S63" s="1"/>
      <c r="T63" s="1"/>
      <c r="U63" s="1"/>
      <c r="V63" s="1"/>
      <c r="W63" s="1"/>
      <c r="X63" s="470"/>
      <c r="Y63" s="1"/>
      <c r="Z63" s="4"/>
    </row>
    <row r="64" spans="1:26" x14ac:dyDescent="0.25">
      <c r="A64" s="65" t="s">
        <v>81</v>
      </c>
      <c r="B64" s="20"/>
      <c r="C64" s="20"/>
      <c r="D64" s="1"/>
      <c r="E64" s="1"/>
      <c r="F64" s="6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7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 s="1"/>
      <c r="S65" s="1"/>
      <c r="T65" s="1"/>
      <c r="U65" s="1"/>
      <c r="V65" s="1"/>
      <c r="W65" s="1"/>
      <c r="X65" s="1"/>
      <c r="Y65" s="1"/>
      <c r="Z65" s="4"/>
      <c r="AA65" s="171"/>
    </row>
    <row r="66" spans="1:27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 s="1"/>
      <c r="S66" s="1"/>
      <c r="T66" s="1"/>
      <c r="U66" s="1"/>
      <c r="V66" s="1"/>
      <c r="W66" s="1"/>
      <c r="X66" s="1"/>
      <c r="Y66" s="1"/>
      <c r="Z66" s="4"/>
      <c r="AA66" s="171"/>
    </row>
    <row r="67" spans="1:27" x14ac:dyDescent="0.25">
      <c r="A67" s="1134"/>
      <c r="B67" s="1135"/>
      <c r="C67" s="499" t="s">
        <v>14</v>
      </c>
      <c r="D67" s="67" t="s">
        <v>89</v>
      </c>
      <c r="E67" s="68" t="s">
        <v>14</v>
      </c>
      <c r="F67" s="69" t="s">
        <v>90</v>
      </c>
      <c r="G67" s="69" t="s">
        <v>91</v>
      </c>
      <c r="H67" s="70" t="s">
        <v>92</v>
      </c>
      <c r="I67" s="68" t="s">
        <v>14</v>
      </c>
      <c r="J67" s="69" t="s">
        <v>90</v>
      </c>
      <c r="K67" s="69" t="s">
        <v>91</v>
      </c>
      <c r="L67" s="70" t="s">
        <v>92</v>
      </c>
      <c r="M67" s="1081"/>
      <c r="N67" s="1081"/>
      <c r="O67" s="1043"/>
      <c r="P67" s="1077"/>
      <c r="Q67" s="1077"/>
      <c r="R67" s="1"/>
      <c r="S67" s="1"/>
      <c r="T67" s="1"/>
      <c r="U67" s="1"/>
      <c r="V67" s="1"/>
      <c r="W67" s="1"/>
      <c r="X67" s="1"/>
      <c r="Y67" s="1"/>
      <c r="Z67" s="4"/>
      <c r="AA67" s="171"/>
    </row>
    <row r="68" spans="1:27" x14ac:dyDescent="0.25">
      <c r="A68" s="71" t="s">
        <v>93</v>
      </c>
      <c r="B68" s="72" t="s">
        <v>94</v>
      </c>
      <c r="C68" s="292"/>
      <c r="D68" s="251"/>
      <c r="E68" s="249"/>
      <c r="F68" s="250"/>
      <c r="G68" s="250"/>
      <c r="H68" s="250"/>
      <c r="I68" s="293"/>
      <c r="J68" s="294"/>
      <c r="K68" s="294"/>
      <c r="L68" s="294"/>
      <c r="M68" s="247"/>
      <c r="N68" s="247"/>
      <c r="O68" s="247"/>
      <c r="P68" s="247"/>
      <c r="Q68" s="247"/>
      <c r="R68" s="462"/>
      <c r="S68" s="17"/>
      <c r="T68" s="1"/>
      <c r="U68" s="1"/>
      <c r="V68" s="1"/>
      <c r="W68" s="1"/>
      <c r="X68" s="1"/>
      <c r="Y68" s="167">
        <v>0</v>
      </c>
      <c r="Z68" s="4"/>
      <c r="AA68" s="171"/>
    </row>
    <row r="69" spans="1:27" x14ac:dyDescent="0.25">
      <c r="A69" s="73" t="s">
        <v>95</v>
      </c>
      <c r="B69" s="74" t="s">
        <v>96</v>
      </c>
      <c r="C69" s="295"/>
      <c r="D69" s="218"/>
      <c r="E69" s="216"/>
      <c r="F69" s="217"/>
      <c r="G69" s="217"/>
      <c r="H69" s="217"/>
      <c r="I69" s="293"/>
      <c r="J69" s="294"/>
      <c r="K69" s="296"/>
      <c r="L69" s="296"/>
      <c r="M69" s="214"/>
      <c r="N69" s="214"/>
      <c r="O69" s="214"/>
      <c r="P69" s="214"/>
      <c r="Q69" s="214"/>
      <c r="R69" s="462"/>
      <c r="S69" s="1"/>
      <c r="T69" s="1"/>
      <c r="U69" s="1"/>
      <c r="V69" s="1"/>
      <c r="W69" s="1"/>
      <c r="X69" s="1"/>
      <c r="Y69" s="167">
        <v>0</v>
      </c>
      <c r="Z69" s="4"/>
      <c r="AA69" s="171"/>
    </row>
    <row r="70" spans="1:27" x14ac:dyDescent="0.25">
      <c r="A70" s="73" t="s">
        <v>25</v>
      </c>
      <c r="B70" s="74" t="s">
        <v>97</v>
      </c>
      <c r="C70" s="295"/>
      <c r="D70" s="218"/>
      <c r="E70" s="216"/>
      <c r="F70" s="217"/>
      <c r="G70" s="217"/>
      <c r="H70" s="217"/>
      <c r="I70" s="293"/>
      <c r="J70" s="294"/>
      <c r="K70" s="296"/>
      <c r="L70" s="296"/>
      <c r="M70" s="214"/>
      <c r="N70" s="214"/>
      <c r="O70" s="214"/>
      <c r="P70" s="214"/>
      <c r="Q70" s="214"/>
      <c r="R70" s="462"/>
      <c r="S70" s="1"/>
      <c r="T70" s="1"/>
      <c r="U70" s="1"/>
      <c r="V70" s="1"/>
      <c r="W70" s="1"/>
      <c r="X70" s="1"/>
      <c r="Y70" s="167">
        <v>0</v>
      </c>
      <c r="Z70" s="4"/>
      <c r="AA70" s="171"/>
    </row>
    <row r="71" spans="1:27" x14ac:dyDescent="0.25">
      <c r="A71" s="73" t="s">
        <v>27</v>
      </c>
      <c r="B71" s="74" t="s">
        <v>98</v>
      </c>
      <c r="C71" s="295"/>
      <c r="D71" s="218"/>
      <c r="E71" s="216"/>
      <c r="F71" s="217"/>
      <c r="G71" s="217"/>
      <c r="H71" s="217"/>
      <c r="I71" s="297"/>
      <c r="J71" s="296"/>
      <c r="K71" s="296"/>
      <c r="L71" s="296"/>
      <c r="M71" s="214"/>
      <c r="N71" s="214"/>
      <c r="O71" s="214"/>
      <c r="P71" s="214"/>
      <c r="Q71" s="214"/>
      <c r="R71" s="462"/>
      <c r="S71" s="1"/>
      <c r="T71" s="1"/>
      <c r="U71" s="1"/>
      <c r="V71" s="1"/>
      <c r="W71" s="1"/>
      <c r="X71" s="1"/>
      <c r="Y71" s="167">
        <v>0</v>
      </c>
      <c r="Z71" s="4"/>
      <c r="AA71" s="171"/>
    </row>
    <row r="72" spans="1:27" x14ac:dyDescent="0.25">
      <c r="A72" s="73" t="s">
        <v>29</v>
      </c>
      <c r="B72" s="74" t="s">
        <v>99</v>
      </c>
      <c r="C72" s="295"/>
      <c r="D72" s="218"/>
      <c r="E72" s="216"/>
      <c r="F72" s="217"/>
      <c r="G72" s="217"/>
      <c r="H72" s="217"/>
      <c r="I72" s="297"/>
      <c r="J72" s="296"/>
      <c r="K72" s="296"/>
      <c r="L72" s="296"/>
      <c r="M72" s="214"/>
      <c r="N72" s="214"/>
      <c r="O72" s="214"/>
      <c r="P72" s="214"/>
      <c r="Q72" s="214"/>
      <c r="R72" s="462"/>
      <c r="S72" s="1"/>
      <c r="T72" s="1"/>
      <c r="U72" s="1"/>
      <c r="V72" s="1"/>
      <c r="W72" s="1"/>
      <c r="X72" s="1"/>
      <c r="Y72" s="167">
        <v>0</v>
      </c>
      <c r="Z72" s="4"/>
      <c r="AA72" s="171"/>
    </row>
    <row r="73" spans="1:27" x14ac:dyDescent="0.25">
      <c r="A73" s="73" t="s">
        <v>100</v>
      </c>
      <c r="B73" s="74" t="s">
        <v>101</v>
      </c>
      <c r="C73" s="295"/>
      <c r="D73" s="218"/>
      <c r="E73" s="216"/>
      <c r="F73" s="217"/>
      <c r="G73" s="217"/>
      <c r="H73" s="217"/>
      <c r="I73" s="297"/>
      <c r="J73" s="296"/>
      <c r="K73" s="296"/>
      <c r="L73" s="296"/>
      <c r="M73" s="214"/>
      <c r="N73" s="214"/>
      <c r="O73" s="214"/>
      <c r="P73" s="214"/>
      <c r="Q73" s="214"/>
      <c r="R73" s="462"/>
      <c r="S73" s="1"/>
      <c r="T73" s="1"/>
      <c r="U73" s="1"/>
      <c r="V73" s="1"/>
      <c r="W73" s="1"/>
      <c r="X73" s="1"/>
      <c r="Y73" s="167">
        <v>0</v>
      </c>
      <c r="Z73" s="4"/>
      <c r="AA73" s="171"/>
    </row>
    <row r="74" spans="1:27" x14ac:dyDescent="0.25">
      <c r="A74" s="73" t="s">
        <v>36</v>
      </c>
      <c r="B74" s="74" t="s">
        <v>102</v>
      </c>
      <c r="C74" s="295"/>
      <c r="D74" s="218"/>
      <c r="E74" s="216"/>
      <c r="F74" s="217"/>
      <c r="G74" s="217"/>
      <c r="H74" s="217"/>
      <c r="I74" s="297"/>
      <c r="J74" s="296"/>
      <c r="K74" s="296"/>
      <c r="L74" s="296"/>
      <c r="M74" s="214"/>
      <c r="N74" s="214"/>
      <c r="O74" s="214"/>
      <c r="P74" s="214"/>
      <c r="Q74" s="214"/>
      <c r="R74" s="462"/>
      <c r="S74" s="1"/>
      <c r="T74" s="1"/>
      <c r="U74" s="1"/>
      <c r="V74" s="1"/>
      <c r="W74" s="1"/>
      <c r="X74" s="1"/>
      <c r="Y74" s="167">
        <v>0</v>
      </c>
      <c r="Z74" s="4"/>
      <c r="AA74" s="171"/>
    </row>
    <row r="75" spans="1:27" x14ac:dyDescent="0.25">
      <c r="A75" s="73" t="s">
        <v>103</v>
      </c>
      <c r="B75" s="74" t="s">
        <v>104</v>
      </c>
      <c r="C75" s="295"/>
      <c r="D75" s="218"/>
      <c r="E75" s="216"/>
      <c r="F75" s="217"/>
      <c r="G75" s="217"/>
      <c r="H75" s="217"/>
      <c r="I75" s="297"/>
      <c r="J75" s="296"/>
      <c r="K75" s="296"/>
      <c r="L75" s="296"/>
      <c r="M75" s="214"/>
      <c r="N75" s="214"/>
      <c r="O75" s="214"/>
      <c r="P75" s="214"/>
      <c r="Q75" s="214"/>
      <c r="R75" s="462"/>
      <c r="S75" s="1"/>
      <c r="T75" s="1"/>
      <c r="U75" s="1"/>
      <c r="V75" s="1"/>
      <c r="W75" s="1"/>
      <c r="X75" s="1"/>
      <c r="Y75" s="167">
        <v>0</v>
      </c>
      <c r="Z75" s="4"/>
      <c r="AA75" s="171"/>
    </row>
    <row r="76" spans="1:27" x14ac:dyDescent="0.25">
      <c r="A76" s="73" t="s">
        <v>105</v>
      </c>
      <c r="B76" s="74" t="s">
        <v>106</v>
      </c>
      <c r="C76" s="295"/>
      <c r="D76" s="218"/>
      <c r="E76" s="216"/>
      <c r="F76" s="217"/>
      <c r="G76" s="217"/>
      <c r="H76" s="217"/>
      <c r="I76" s="297"/>
      <c r="J76" s="296"/>
      <c r="K76" s="296"/>
      <c r="L76" s="296"/>
      <c r="M76" s="214"/>
      <c r="N76" s="214"/>
      <c r="O76" s="214"/>
      <c r="P76" s="214"/>
      <c r="Q76" s="214"/>
      <c r="R76" s="462"/>
      <c r="S76" s="1"/>
      <c r="T76" s="1"/>
      <c r="U76" s="1"/>
      <c r="V76" s="1"/>
      <c r="W76" s="1"/>
      <c r="X76" s="1"/>
      <c r="Y76" s="167">
        <v>0</v>
      </c>
      <c r="Z76" s="4"/>
      <c r="AA76" s="171"/>
    </row>
    <row r="77" spans="1:27" x14ac:dyDescent="0.25">
      <c r="A77" s="73" t="s">
        <v>107</v>
      </c>
      <c r="B77" s="74" t="s">
        <v>108</v>
      </c>
      <c r="C77" s="295"/>
      <c r="D77" s="218"/>
      <c r="E77" s="216"/>
      <c r="F77" s="217"/>
      <c r="G77" s="217"/>
      <c r="H77" s="217"/>
      <c r="I77" s="297"/>
      <c r="J77" s="296"/>
      <c r="K77" s="296"/>
      <c r="L77" s="296"/>
      <c r="M77" s="214"/>
      <c r="N77" s="214"/>
      <c r="O77" s="214"/>
      <c r="P77" s="214"/>
      <c r="Q77" s="214"/>
      <c r="R77" s="462"/>
      <c r="S77" s="1"/>
      <c r="T77" s="1"/>
      <c r="U77" s="1"/>
      <c r="V77" s="1"/>
      <c r="W77" s="1"/>
      <c r="X77" s="1"/>
      <c r="Y77" s="167">
        <v>0</v>
      </c>
      <c r="Z77" s="4"/>
      <c r="AA77" s="171"/>
    </row>
    <row r="78" spans="1:27" x14ac:dyDescent="0.25">
      <c r="A78" s="73" t="s">
        <v>109</v>
      </c>
      <c r="B78" s="74" t="s">
        <v>110</v>
      </c>
      <c r="C78" s="295"/>
      <c r="D78" s="218"/>
      <c r="E78" s="216"/>
      <c r="F78" s="217"/>
      <c r="G78" s="217"/>
      <c r="H78" s="217"/>
      <c r="I78" s="297"/>
      <c r="J78" s="296"/>
      <c r="K78" s="296"/>
      <c r="L78" s="296"/>
      <c r="M78" s="214"/>
      <c r="N78" s="214"/>
      <c r="O78" s="214"/>
      <c r="P78" s="214"/>
      <c r="Q78" s="214"/>
      <c r="R78" s="462"/>
      <c r="S78" s="1"/>
      <c r="T78" s="1"/>
      <c r="U78" s="1"/>
      <c r="V78" s="1"/>
      <c r="W78" s="1"/>
      <c r="X78" s="1"/>
      <c r="Y78" s="167">
        <v>0</v>
      </c>
      <c r="Z78" s="4"/>
      <c r="AA78" s="171"/>
    </row>
    <row r="79" spans="1:27" x14ac:dyDescent="0.25">
      <c r="A79" s="73" t="s">
        <v>111</v>
      </c>
      <c r="B79" s="74" t="s">
        <v>112</v>
      </c>
      <c r="C79" s="295"/>
      <c r="D79" s="218"/>
      <c r="E79" s="216"/>
      <c r="F79" s="217"/>
      <c r="G79" s="217"/>
      <c r="H79" s="217"/>
      <c r="I79" s="297"/>
      <c r="J79" s="296"/>
      <c r="K79" s="296"/>
      <c r="L79" s="296"/>
      <c r="M79" s="214"/>
      <c r="N79" s="214"/>
      <c r="O79" s="214"/>
      <c r="P79" s="214"/>
      <c r="Q79" s="214"/>
      <c r="R79" s="462"/>
      <c r="S79" s="1"/>
      <c r="T79" s="1"/>
      <c r="U79" s="1"/>
      <c r="V79" s="1"/>
      <c r="W79" s="1"/>
      <c r="X79" s="1"/>
      <c r="Y79" s="167">
        <v>0</v>
      </c>
      <c r="Z79" s="4"/>
      <c r="AA79" s="171"/>
    </row>
    <row r="80" spans="1:27" x14ac:dyDescent="0.25">
      <c r="A80" s="73" t="s">
        <v>113</v>
      </c>
      <c r="B80" s="74" t="s">
        <v>114</v>
      </c>
      <c r="C80" s="295"/>
      <c r="D80" s="218"/>
      <c r="E80" s="216"/>
      <c r="F80" s="217"/>
      <c r="G80" s="217"/>
      <c r="H80" s="217"/>
      <c r="I80" s="297"/>
      <c r="J80" s="296"/>
      <c r="K80" s="296"/>
      <c r="L80" s="296"/>
      <c r="M80" s="214"/>
      <c r="N80" s="214"/>
      <c r="O80" s="214"/>
      <c r="P80" s="214"/>
      <c r="Q80" s="214"/>
      <c r="R80" s="462"/>
      <c r="S80" s="1"/>
      <c r="T80" s="1"/>
      <c r="U80" s="1"/>
      <c r="V80" s="1"/>
      <c r="W80" s="1"/>
      <c r="X80" s="1"/>
      <c r="Y80" s="167">
        <v>0</v>
      </c>
      <c r="Z80" s="4"/>
      <c r="AA80" s="171"/>
    </row>
    <row r="81" spans="1:27" x14ac:dyDescent="0.25">
      <c r="A81" s="73" t="s">
        <v>115</v>
      </c>
      <c r="B81" s="74" t="s">
        <v>116</v>
      </c>
      <c r="C81" s="295"/>
      <c r="D81" s="218"/>
      <c r="E81" s="216"/>
      <c r="F81" s="217"/>
      <c r="G81" s="217"/>
      <c r="H81" s="217"/>
      <c r="I81" s="297"/>
      <c r="J81" s="296"/>
      <c r="K81" s="296"/>
      <c r="L81" s="296"/>
      <c r="M81" s="214"/>
      <c r="N81" s="214"/>
      <c r="O81" s="214"/>
      <c r="P81" s="214"/>
      <c r="Q81" s="214"/>
      <c r="R81" s="462"/>
      <c r="S81" s="1"/>
      <c r="T81" s="1"/>
      <c r="U81" s="1"/>
      <c r="V81" s="1"/>
      <c r="W81" s="1"/>
      <c r="X81" s="1"/>
      <c r="Y81" s="167">
        <v>0</v>
      </c>
      <c r="Z81" s="4"/>
      <c r="AA81" s="171"/>
    </row>
    <row r="82" spans="1:27" x14ac:dyDescent="0.25">
      <c r="A82" s="464" t="s">
        <v>117</v>
      </c>
      <c r="B82" s="74" t="s">
        <v>118</v>
      </c>
      <c r="C82" s="295"/>
      <c r="D82" s="218"/>
      <c r="E82" s="216"/>
      <c r="F82" s="217"/>
      <c r="G82" s="217"/>
      <c r="H82" s="217"/>
      <c r="I82" s="297"/>
      <c r="J82" s="296"/>
      <c r="K82" s="296"/>
      <c r="L82" s="296"/>
      <c r="M82" s="214"/>
      <c r="N82" s="214"/>
      <c r="O82" s="214"/>
      <c r="P82" s="214"/>
      <c r="Q82" s="214"/>
      <c r="R82" s="462"/>
      <c r="S82" s="1"/>
      <c r="T82" s="1"/>
      <c r="U82" s="1"/>
      <c r="V82" s="1"/>
      <c r="W82" s="1"/>
      <c r="X82" s="1"/>
      <c r="Y82" s="167">
        <v>0</v>
      </c>
      <c r="Z82" s="4"/>
      <c r="AA82" s="171"/>
    </row>
    <row r="83" spans="1:27" x14ac:dyDescent="0.25">
      <c r="A83" s="75" t="s">
        <v>119</v>
      </c>
      <c r="B83" s="76" t="s">
        <v>120</v>
      </c>
      <c r="C83" s="298"/>
      <c r="D83" s="257"/>
      <c r="E83" s="255"/>
      <c r="F83" s="256"/>
      <c r="G83" s="256"/>
      <c r="H83" s="256"/>
      <c r="I83" s="299"/>
      <c r="J83" s="300"/>
      <c r="K83" s="300"/>
      <c r="L83" s="300"/>
      <c r="M83" s="253"/>
      <c r="N83" s="253"/>
      <c r="O83" s="253"/>
      <c r="P83" s="253"/>
      <c r="Q83" s="253"/>
      <c r="R83" s="462"/>
      <c r="S83" s="1"/>
      <c r="T83" s="1"/>
      <c r="U83" s="1"/>
      <c r="V83" s="1"/>
      <c r="W83" s="1"/>
      <c r="X83" s="1"/>
      <c r="Y83" s="167">
        <v>0</v>
      </c>
      <c r="Z83" s="4"/>
      <c r="AA83" s="171"/>
    </row>
    <row r="84" spans="1:27" x14ac:dyDescent="0.25">
      <c r="A84" s="75" t="s">
        <v>119</v>
      </c>
      <c r="B84" s="76" t="s">
        <v>121</v>
      </c>
      <c r="C84" s="298"/>
      <c r="D84" s="257"/>
      <c r="E84" s="255"/>
      <c r="F84" s="256"/>
      <c r="G84" s="256"/>
      <c r="H84" s="256"/>
      <c r="I84" s="299"/>
      <c r="J84" s="300"/>
      <c r="K84" s="300"/>
      <c r="L84" s="300"/>
      <c r="M84" s="253"/>
      <c r="N84" s="253"/>
      <c r="O84" s="253"/>
      <c r="P84" s="253"/>
      <c r="Q84" s="253"/>
      <c r="R84" s="462"/>
      <c r="S84" s="1"/>
      <c r="T84" s="1"/>
      <c r="U84" s="1"/>
      <c r="V84" s="1"/>
      <c r="W84" s="1"/>
      <c r="X84" s="1"/>
      <c r="Y84" s="167">
        <v>0</v>
      </c>
      <c r="Z84" s="4"/>
      <c r="AA84" s="171"/>
    </row>
    <row r="85" spans="1:27" x14ac:dyDescent="0.25">
      <c r="A85" s="1067" t="s">
        <v>122</v>
      </c>
      <c r="B85" s="1068"/>
      <c r="C85" s="301"/>
      <c r="D85" s="302"/>
      <c r="E85" s="204"/>
      <c r="F85" s="303"/>
      <c r="G85" s="303"/>
      <c r="H85" s="303"/>
      <c r="I85" s="304"/>
      <c r="J85" s="305"/>
      <c r="K85" s="305"/>
      <c r="L85" s="305"/>
      <c r="M85" s="306"/>
      <c r="N85" s="306"/>
      <c r="O85" s="306"/>
      <c r="P85" s="306"/>
      <c r="Q85" s="306"/>
      <c r="R85" s="462"/>
      <c r="S85" s="3"/>
      <c r="T85" s="3"/>
      <c r="U85" s="3"/>
      <c r="V85" s="3"/>
      <c r="W85" s="3"/>
      <c r="X85" s="3"/>
      <c r="Y85" s="167">
        <v>0</v>
      </c>
      <c r="Z85" s="3"/>
      <c r="AA85" s="170"/>
    </row>
    <row r="86" spans="1:27" x14ac:dyDescent="0.25">
      <c r="A86" s="65" t="s">
        <v>123</v>
      </c>
      <c r="B86" s="147"/>
      <c r="C86" s="209"/>
      <c r="D86" s="465"/>
      <c r="E86" s="209"/>
      <c r="F86" s="465"/>
      <c r="G86" s="465"/>
      <c r="H86" s="465"/>
      <c r="I86" s="209"/>
      <c r="J86" s="465"/>
      <c r="K86" s="465"/>
      <c r="L86" s="465"/>
      <c r="M86" s="465"/>
      <c r="N86" s="465"/>
      <c r="O86" s="465"/>
      <c r="P86" s="465"/>
      <c r="Q86" s="465"/>
      <c r="R86" s="466"/>
      <c r="S86" s="113"/>
      <c r="T86" s="113"/>
      <c r="U86" s="113"/>
      <c r="V86" s="113"/>
      <c r="W86" s="113"/>
      <c r="X86" s="113"/>
      <c r="Y86" s="467"/>
      <c r="Z86" s="113"/>
      <c r="AA86" s="113"/>
    </row>
    <row r="87" spans="1:27" x14ac:dyDescent="0.25">
      <c r="A87" s="112" t="s">
        <v>118</v>
      </c>
      <c r="B87" s="147"/>
      <c r="C87" s="209"/>
      <c r="D87" s="465"/>
      <c r="E87" s="209"/>
      <c r="F87" s="465"/>
      <c r="G87" s="465"/>
      <c r="H87" s="465"/>
      <c r="I87" s="209"/>
      <c r="J87" s="465"/>
      <c r="K87" s="465"/>
      <c r="L87" s="465"/>
      <c r="M87" s="465"/>
      <c r="N87" s="465"/>
      <c r="O87" s="465"/>
      <c r="P87" s="465"/>
      <c r="Q87" s="465"/>
      <c r="R87" s="466"/>
      <c r="S87" s="113"/>
      <c r="T87" s="113"/>
      <c r="U87" s="113"/>
      <c r="V87" s="113"/>
      <c r="W87" s="113"/>
      <c r="X87" s="113"/>
      <c r="Y87" s="467"/>
      <c r="Z87" s="113"/>
      <c r="AA87" s="113"/>
    </row>
    <row r="88" spans="1:27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 s="1"/>
      <c r="S88" s="1"/>
      <c r="T88" s="1"/>
      <c r="U88" s="1"/>
      <c r="V88" s="1"/>
      <c r="W88" s="1"/>
      <c r="X88" s="1"/>
      <c r="Y88" s="1"/>
      <c r="Z88" s="4"/>
      <c r="AA88" s="171"/>
    </row>
    <row r="89" spans="1:27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 s="1"/>
      <c r="S89" s="1"/>
      <c r="T89" s="1"/>
      <c r="U89" s="1"/>
      <c r="V89" s="1"/>
      <c r="W89" s="1"/>
      <c r="X89" s="1"/>
      <c r="Y89" s="1"/>
      <c r="Z89" s="4"/>
      <c r="AA89" s="171"/>
    </row>
    <row r="90" spans="1:27" x14ac:dyDescent="0.25">
      <c r="A90" s="1134"/>
      <c r="B90" s="1135"/>
      <c r="C90" s="499" t="s">
        <v>14</v>
      </c>
      <c r="D90" s="67" t="s">
        <v>89</v>
      </c>
      <c r="E90" s="68" t="s">
        <v>14</v>
      </c>
      <c r="F90" s="69" t="s">
        <v>90</v>
      </c>
      <c r="G90" s="69" t="s">
        <v>91</v>
      </c>
      <c r="H90" s="70" t="s">
        <v>92</v>
      </c>
      <c r="I90" s="68" t="s">
        <v>14</v>
      </c>
      <c r="J90" s="69" t="s">
        <v>90</v>
      </c>
      <c r="K90" s="69" t="s">
        <v>91</v>
      </c>
      <c r="L90" s="70" t="s">
        <v>92</v>
      </c>
      <c r="M90" s="1081"/>
      <c r="N90" s="1081"/>
      <c r="O90" s="1043"/>
      <c r="P90" s="1077"/>
      <c r="Q90" s="1077"/>
      <c r="R90" s="1"/>
      <c r="S90" s="1"/>
      <c r="T90" s="1"/>
      <c r="U90" s="1"/>
      <c r="V90" s="1"/>
      <c r="W90" s="1"/>
      <c r="X90" s="1"/>
      <c r="Y90" s="1"/>
      <c r="Z90" s="4"/>
      <c r="AA90" s="171"/>
    </row>
    <row r="91" spans="1:27" x14ac:dyDescent="0.25">
      <c r="A91" s="71" t="s">
        <v>124</v>
      </c>
      <c r="B91" s="72" t="s">
        <v>125</v>
      </c>
      <c r="C91" s="292"/>
      <c r="D91" s="251"/>
      <c r="E91" s="249"/>
      <c r="F91" s="250"/>
      <c r="G91" s="250"/>
      <c r="H91" s="250"/>
      <c r="I91" s="293"/>
      <c r="J91" s="294"/>
      <c r="K91" s="294"/>
      <c r="L91" s="294"/>
      <c r="M91" s="247"/>
      <c r="N91" s="247"/>
      <c r="O91" s="247"/>
      <c r="P91" s="247"/>
      <c r="Q91" s="247"/>
      <c r="R91" s="462"/>
      <c r="S91" s="17"/>
      <c r="T91" s="1"/>
      <c r="U91" s="1"/>
      <c r="V91" s="1"/>
      <c r="W91" s="1"/>
      <c r="X91" s="1"/>
      <c r="Y91" s="167">
        <v>0</v>
      </c>
      <c r="Z91" s="4"/>
      <c r="AA91" s="171"/>
    </row>
    <row r="92" spans="1:27" x14ac:dyDescent="0.25">
      <c r="A92" s="73" t="s">
        <v>126</v>
      </c>
      <c r="B92" s="74" t="s">
        <v>127</v>
      </c>
      <c r="C92" s="295"/>
      <c r="D92" s="218"/>
      <c r="E92" s="216"/>
      <c r="F92" s="217"/>
      <c r="G92" s="217"/>
      <c r="H92" s="217"/>
      <c r="I92" s="293"/>
      <c r="J92" s="294"/>
      <c r="K92" s="296"/>
      <c r="L92" s="296"/>
      <c r="M92" s="214"/>
      <c r="N92" s="214"/>
      <c r="O92" s="214"/>
      <c r="P92" s="214"/>
      <c r="Q92" s="214"/>
      <c r="R92" s="462"/>
      <c r="S92" s="1"/>
      <c r="T92" s="1"/>
      <c r="U92" s="1"/>
      <c r="V92" s="1"/>
      <c r="W92" s="1"/>
      <c r="X92" s="1"/>
      <c r="Y92" s="167">
        <v>0</v>
      </c>
      <c r="Z92" s="4"/>
      <c r="AA92" s="171"/>
    </row>
    <row r="93" spans="1:27" x14ac:dyDescent="0.25">
      <c r="A93" s="1067" t="s">
        <v>122</v>
      </c>
      <c r="B93" s="1068"/>
      <c r="C93" s="301"/>
      <c r="D93" s="302"/>
      <c r="E93" s="204"/>
      <c r="F93" s="303"/>
      <c r="G93" s="303"/>
      <c r="H93" s="303"/>
      <c r="I93" s="304"/>
      <c r="J93" s="305"/>
      <c r="K93" s="305"/>
      <c r="L93" s="305"/>
      <c r="M93" s="306"/>
      <c r="N93" s="306"/>
      <c r="O93" s="306"/>
      <c r="P93" s="306"/>
      <c r="Q93" s="306"/>
      <c r="R93" s="462"/>
      <c r="S93" s="3"/>
      <c r="T93" s="3"/>
      <c r="U93" s="3"/>
      <c r="V93" s="3"/>
      <c r="W93" s="3"/>
      <c r="X93" s="3"/>
      <c r="Y93" s="167">
        <v>0</v>
      </c>
      <c r="Z93" s="3"/>
      <c r="AA93" s="170"/>
    </row>
    <row r="94" spans="1:27" x14ac:dyDescent="0.25">
      <c r="A94" s="1129" t="s">
        <v>128</v>
      </c>
      <c r="B94" s="1129"/>
      <c r="C94" s="1129"/>
      <c r="D94" s="1129"/>
      <c r="E94" s="180"/>
      <c r="F94" s="1"/>
      <c r="G94" s="1"/>
      <c r="H94" s="1"/>
      <c r="I94" s="180" t="s">
        <v>20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78">
        <v>0</v>
      </c>
      <c r="Y94" s="177">
        <v>0</v>
      </c>
      <c r="Z94" s="1"/>
      <c r="AA94" s="1"/>
    </row>
    <row r="95" spans="1:27" ht="31.5" x14ac:dyDescent="0.25">
      <c r="A95" s="1067" t="s">
        <v>129</v>
      </c>
      <c r="B95" s="1068"/>
      <c r="C95" s="504" t="s">
        <v>14</v>
      </c>
      <c r="D95" s="504" t="s">
        <v>130</v>
      </c>
      <c r="E95" s="399" t="s">
        <v>131</v>
      </c>
      <c r="F95" s="400" t="s">
        <v>132</v>
      </c>
      <c r="G95" s="1"/>
      <c r="H95" s="1"/>
      <c r="I95" s="492" t="s">
        <v>133</v>
      </c>
      <c r="J95" s="49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3"/>
      <c r="X95" s="148"/>
      <c r="Y95" s="150"/>
      <c r="Z95" s="170"/>
      <c r="AA95" s="3"/>
    </row>
    <row r="96" spans="1:27" ht="15.75" x14ac:dyDescent="0.25">
      <c r="A96" s="1110" t="s">
        <v>134</v>
      </c>
      <c r="B96" s="79" t="s">
        <v>135</v>
      </c>
      <c r="C96" s="307"/>
      <c r="D96" s="308"/>
      <c r="E96" s="309"/>
      <c r="F96" s="310"/>
      <c r="G96" s="451" t="s">
        <v>20</v>
      </c>
      <c r="H96" s="1"/>
      <c r="I96" s="492" t="s">
        <v>136</v>
      </c>
      <c r="J96" s="49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77">
        <v>0</v>
      </c>
      <c r="Y96" s="177"/>
      <c r="Z96" s="1"/>
      <c r="AA96" s="1"/>
    </row>
    <row r="97" spans="1:26" x14ac:dyDescent="0.25">
      <c r="A97" s="1111"/>
      <c r="B97" s="62" t="s">
        <v>137</v>
      </c>
      <c r="C97" s="311"/>
      <c r="D97" s="312"/>
      <c r="E97" s="313"/>
      <c r="F97" s="314"/>
      <c r="G97" s="451" t="s">
        <v>20</v>
      </c>
      <c r="H97" s="1"/>
      <c r="I97" s="49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77">
        <v>0</v>
      </c>
      <c r="Y97" s="177"/>
      <c r="Z97" s="1"/>
    </row>
    <row r="98" spans="1:26" ht="15.75" x14ac:dyDescent="0.25">
      <c r="A98" s="1110" t="s">
        <v>138</v>
      </c>
      <c r="B98" s="54" t="s">
        <v>135</v>
      </c>
      <c r="C98" s="315"/>
      <c r="D98" s="316"/>
      <c r="E98" s="317"/>
      <c r="F98" s="318"/>
      <c r="G98" s="451" t="s">
        <v>20</v>
      </c>
      <c r="H98" s="1"/>
      <c r="I98" s="492" t="s">
        <v>139</v>
      </c>
      <c r="J98" s="49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77">
        <v>0</v>
      </c>
      <c r="Y98" s="178"/>
      <c r="Z98" s="1"/>
    </row>
    <row r="99" spans="1:26" ht="15.75" x14ac:dyDescent="0.25">
      <c r="A99" s="1111"/>
      <c r="B99" s="62" t="s">
        <v>137</v>
      </c>
      <c r="C99" s="311"/>
      <c r="D99" s="312"/>
      <c r="E99" s="313"/>
      <c r="F99" s="314"/>
      <c r="G99" s="451" t="s">
        <v>20</v>
      </c>
      <c r="H99" s="1"/>
      <c r="I99" s="492" t="s">
        <v>140</v>
      </c>
      <c r="J99" s="49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77">
        <v>0</v>
      </c>
      <c r="Y99" s="178"/>
      <c r="Z99" s="1"/>
    </row>
    <row r="100" spans="1:26" x14ac:dyDescent="0.25">
      <c r="A100" s="1096" t="s">
        <v>141</v>
      </c>
      <c r="B100" s="54" t="s">
        <v>142</v>
      </c>
      <c r="C100" s="315"/>
      <c r="D100" s="316"/>
      <c r="E100" s="317"/>
      <c r="F100" s="318"/>
      <c r="G100" s="451" t="s">
        <v>20</v>
      </c>
      <c r="H100" s="1"/>
      <c r="I100" s="7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77">
        <v>0</v>
      </c>
      <c r="Y100" s="178"/>
      <c r="Z100" s="1"/>
    </row>
    <row r="101" spans="1:26" x14ac:dyDescent="0.25">
      <c r="A101" s="1097"/>
      <c r="B101" s="62" t="s">
        <v>143</v>
      </c>
      <c r="C101" s="311"/>
      <c r="D101" s="312"/>
      <c r="E101" s="313"/>
      <c r="F101" s="314"/>
      <c r="G101" s="451" t="s">
        <v>20</v>
      </c>
      <c r="H101" s="1"/>
      <c r="I101" s="7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77">
        <v>0</v>
      </c>
      <c r="Y101" s="178"/>
      <c r="Z101" s="1"/>
    </row>
    <row r="102" spans="1:26" x14ac:dyDescent="0.25">
      <c r="A102" s="1094" t="s">
        <v>144</v>
      </c>
      <c r="B102" s="1095"/>
      <c r="C102" s="496"/>
      <c r="D102" s="319"/>
      <c r="E102" s="320"/>
      <c r="F102" s="321"/>
      <c r="G102" s="451" t="s">
        <v>20</v>
      </c>
      <c r="H102" s="1"/>
      <c r="I102" s="7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77">
        <v>0</v>
      </c>
      <c r="Y102" s="178"/>
      <c r="Z102" s="1"/>
    </row>
    <row r="103" spans="1:26" x14ac:dyDescent="0.25">
      <c r="A103" s="1093" t="s">
        <v>145</v>
      </c>
      <c r="B103" s="1093"/>
      <c r="C103" s="1093"/>
      <c r="D103" s="1093"/>
      <c r="E103" s="1"/>
      <c r="F103" s="1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49"/>
      <c r="Y103" s="148"/>
      <c r="Z103" s="1"/>
    </row>
    <row r="104" spans="1:26" ht="21" x14ac:dyDescent="0.25">
      <c r="A104" s="1067" t="s">
        <v>129</v>
      </c>
      <c r="B104" s="1068"/>
      <c r="C104" s="504" t="s">
        <v>14</v>
      </c>
      <c r="D104" s="399" t="s">
        <v>131</v>
      </c>
      <c r="E104" s="400" t="s">
        <v>132</v>
      </c>
      <c r="F104" s="505"/>
      <c r="G104" s="147"/>
      <c r="H104" s="1"/>
      <c r="I104" s="7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49"/>
      <c r="Y104" s="148"/>
      <c r="Z104" s="1"/>
    </row>
    <row r="105" spans="1:26" x14ac:dyDescent="0.25">
      <c r="A105" s="1112" t="s">
        <v>146</v>
      </c>
      <c r="B105" s="1113"/>
      <c r="C105" s="307">
        <v>0</v>
      </c>
      <c r="D105" s="309"/>
      <c r="E105" s="310"/>
      <c r="F105" s="457"/>
      <c r="G105" s="151"/>
      <c r="H105" s="4" t="s">
        <v>20</v>
      </c>
      <c r="I105" s="7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49"/>
      <c r="Y105" s="148"/>
      <c r="Z105" s="1"/>
    </row>
    <row r="106" spans="1:26" x14ac:dyDescent="0.25">
      <c r="A106" s="1108" t="s">
        <v>147</v>
      </c>
      <c r="B106" s="1109"/>
      <c r="C106" s="322">
        <v>0</v>
      </c>
      <c r="D106" s="323"/>
      <c r="E106" s="324"/>
      <c r="F106" s="457"/>
      <c r="G106" s="151"/>
      <c r="H106" s="4" t="s">
        <v>20</v>
      </c>
      <c r="I106" s="7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49"/>
      <c r="Y106" s="148"/>
      <c r="Z106" s="1"/>
    </row>
    <row r="107" spans="1:26" x14ac:dyDescent="0.25">
      <c r="A107" s="1096" t="s">
        <v>148</v>
      </c>
      <c r="B107" s="79" t="s">
        <v>149</v>
      </c>
      <c r="C107" s="307">
        <v>0</v>
      </c>
      <c r="D107" s="309"/>
      <c r="E107" s="310"/>
      <c r="F107" s="457"/>
      <c r="G107" s="151"/>
      <c r="H107" s="4" t="s">
        <v>20</v>
      </c>
      <c r="I107" s="7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49"/>
      <c r="Y107" s="148"/>
      <c r="Z107" s="173"/>
    </row>
    <row r="108" spans="1:26" x14ac:dyDescent="0.25">
      <c r="A108" s="1097"/>
      <c r="B108" s="62" t="s">
        <v>143</v>
      </c>
      <c r="C108" s="311">
        <v>0</v>
      </c>
      <c r="D108" s="313"/>
      <c r="E108" s="314"/>
      <c r="F108" s="457"/>
      <c r="G108" s="151"/>
      <c r="H108" s="4" t="s">
        <v>20</v>
      </c>
      <c r="I108" s="7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49"/>
      <c r="Y108" s="149"/>
      <c r="Z108" s="173"/>
    </row>
    <row r="109" spans="1:26" x14ac:dyDescent="0.25">
      <c r="A109" s="1093" t="s">
        <v>150</v>
      </c>
      <c r="B109" s="1093"/>
      <c r="C109" s="1093"/>
      <c r="D109" s="1093"/>
      <c r="E109" s="1"/>
      <c r="F109" s="1"/>
      <c r="G109" s="1"/>
      <c r="H109" s="1"/>
      <c r="I109" s="1"/>
      <c r="J109" s="1"/>
      <c r="K109" s="11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49"/>
      <c r="Y109" s="149"/>
      <c r="Z109" s="1"/>
    </row>
    <row r="110" spans="1:26" ht="31.5" x14ac:dyDescent="0.25">
      <c r="A110" s="1104" t="s">
        <v>151</v>
      </c>
      <c r="B110" s="1104"/>
      <c r="C110" s="502" t="s">
        <v>14</v>
      </c>
      <c r="D110" s="502" t="s">
        <v>130</v>
      </c>
      <c r="E110" s="11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49"/>
      <c r="Y110" s="149"/>
      <c r="Z110" s="1"/>
    </row>
    <row r="111" spans="1:26" x14ac:dyDescent="0.25">
      <c r="A111" s="1102" t="s">
        <v>152</v>
      </c>
      <c r="B111" s="1103"/>
      <c r="C111" s="325"/>
      <c r="D111" s="326"/>
      <c r="E111" s="451" t="s">
        <v>20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52">
        <v>0</v>
      </c>
      <c r="S111" s="1"/>
      <c r="T111" s="1"/>
      <c r="U111" s="1"/>
      <c r="V111" s="1"/>
      <c r="W111" s="1"/>
      <c r="X111" s="177">
        <v>0</v>
      </c>
      <c r="Y111" s="177"/>
      <c r="Z111" s="1"/>
    </row>
    <row r="112" spans="1:26" x14ac:dyDescent="0.25">
      <c r="A112" s="1078" t="s">
        <v>153</v>
      </c>
      <c r="B112" s="1079"/>
      <c r="C112" s="327"/>
      <c r="D112" s="328"/>
      <c r="E112" s="451" t="s">
        <v>20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52">
        <v>0</v>
      </c>
      <c r="S112" s="1"/>
      <c r="T112" s="1"/>
      <c r="U112" s="1"/>
      <c r="V112" s="1"/>
      <c r="W112" s="1"/>
      <c r="X112" s="177">
        <v>0</v>
      </c>
      <c r="Y112" s="178"/>
      <c r="Z112" s="1"/>
    </row>
    <row r="113" spans="1:25" x14ac:dyDescent="0.25">
      <c r="A113" s="77" t="s">
        <v>154</v>
      </c>
      <c r="B113" s="20"/>
      <c r="C113" s="20"/>
      <c r="D113" s="20"/>
      <c r="E113" s="1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" x14ac:dyDescent="0.25">
      <c r="A115" s="1042"/>
      <c r="B115" s="1043"/>
      <c r="C115" s="504" t="s">
        <v>14</v>
      </c>
      <c r="D115" s="401" t="s">
        <v>156</v>
      </c>
      <c r="E115" s="402" t="s">
        <v>157</v>
      </c>
      <c r="F115" s="499" t="s">
        <v>16</v>
      </c>
      <c r="G115" s="41" t="s">
        <v>17</v>
      </c>
      <c r="H115" s="500" t="s">
        <v>18</v>
      </c>
      <c r="I115" s="1081"/>
      <c r="J115" s="1082"/>
      <c r="K115" s="107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063" t="s">
        <v>158</v>
      </c>
      <c r="B116" s="81" t="s">
        <v>159</v>
      </c>
      <c r="C116" s="259"/>
      <c r="D116" s="329"/>
      <c r="E116" s="403"/>
      <c r="F116" s="261"/>
      <c r="G116" s="330"/>
      <c r="H116" s="260"/>
      <c r="I116" s="260"/>
      <c r="J116" s="331"/>
      <c r="K116" s="260"/>
      <c r="L116" s="451" t="s">
        <v>20</v>
      </c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79">
        <v>0</v>
      </c>
      <c r="Y116" s="181">
        <v>0</v>
      </c>
    </row>
    <row r="117" spans="1:25" x14ac:dyDescent="0.25">
      <c r="A117" s="1084"/>
      <c r="B117" s="82" t="s">
        <v>160</v>
      </c>
      <c r="C117" s="220"/>
      <c r="D117" s="404"/>
      <c r="E117" s="405"/>
      <c r="F117" s="221"/>
      <c r="G117" s="223"/>
      <c r="H117" s="266"/>
      <c r="I117" s="266"/>
      <c r="J117" s="220"/>
      <c r="K117" s="266"/>
      <c r="L117" s="451" t="s">
        <v>20</v>
      </c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79"/>
      <c r="Y117" s="181">
        <v>0</v>
      </c>
    </row>
    <row r="118" spans="1:25" x14ac:dyDescent="0.25">
      <c r="A118" s="1085"/>
      <c r="B118" s="83" t="s">
        <v>14</v>
      </c>
      <c r="C118" s="202"/>
      <c r="D118" s="320"/>
      <c r="E118" s="321"/>
      <c r="F118" s="203"/>
      <c r="G118" s="205"/>
      <c r="H118" s="273"/>
      <c r="I118" s="273"/>
      <c r="J118" s="202"/>
      <c r="K118" s="273"/>
      <c r="L118" s="451" t="s">
        <v>20</v>
      </c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79"/>
      <c r="Y118" s="181">
        <v>0</v>
      </c>
    </row>
    <row r="119" spans="1:25" x14ac:dyDescent="0.25">
      <c r="A119" s="84" t="s">
        <v>161</v>
      </c>
      <c r="B119" s="85"/>
      <c r="C119" s="332"/>
      <c r="D119" s="320"/>
      <c r="E119" s="321"/>
      <c r="F119" s="248"/>
      <c r="G119" s="250"/>
      <c r="H119" s="333"/>
      <c r="I119" s="333"/>
      <c r="J119" s="247"/>
      <c r="K119" s="333"/>
      <c r="L119" s="451" t="s">
        <v>20</v>
      </c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79"/>
      <c r="Y119" s="181">
        <v>0</v>
      </c>
    </row>
    <row r="120" spans="1:25" x14ac:dyDescent="0.25">
      <c r="A120" s="86" t="s">
        <v>162</v>
      </c>
      <c r="B120" s="87"/>
      <c r="C120" s="334"/>
      <c r="D120" s="407"/>
      <c r="E120" s="336"/>
      <c r="F120" s="254"/>
      <c r="G120" s="256"/>
      <c r="H120" s="277"/>
      <c r="I120" s="277"/>
      <c r="J120" s="253"/>
      <c r="K120" s="277"/>
      <c r="L120" s="451" t="s">
        <v>20</v>
      </c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79"/>
      <c r="Y120" s="181">
        <v>0</v>
      </c>
    </row>
    <row r="121" spans="1:25" x14ac:dyDescent="0.25">
      <c r="A121" s="1086" t="s">
        <v>163</v>
      </c>
      <c r="B121" s="1070"/>
      <c r="C121" s="301"/>
      <c r="D121" s="204"/>
      <c r="E121" s="206"/>
      <c r="F121" s="203"/>
      <c r="G121" s="205"/>
      <c r="H121" s="273"/>
      <c r="I121" s="273"/>
      <c r="J121" s="202"/>
      <c r="K121" s="273"/>
      <c r="L121" s="451" t="s">
        <v>20</v>
      </c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79">
        <v>0</v>
      </c>
      <c r="Y121" s="181">
        <v>0</v>
      </c>
    </row>
    <row r="122" spans="1:25" x14ac:dyDescent="0.25">
      <c r="A122" s="88" t="s">
        <v>164</v>
      </c>
      <c r="B122" s="89"/>
      <c r="C122" s="335"/>
      <c r="D122" s="406"/>
      <c r="E122" s="336"/>
      <c r="F122" s="209"/>
      <c r="G122" s="211"/>
      <c r="H122" s="337"/>
      <c r="I122" s="337"/>
      <c r="J122" s="208"/>
      <c r="K122" s="337"/>
      <c r="L122" s="451" t="s">
        <v>20</v>
      </c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79"/>
      <c r="Y122" s="181">
        <v>0</v>
      </c>
    </row>
    <row r="123" spans="1:25" x14ac:dyDescent="0.25">
      <c r="A123" s="1080" t="s">
        <v>165</v>
      </c>
      <c r="B123" s="90" t="s">
        <v>159</v>
      </c>
      <c r="C123" s="334"/>
      <c r="D123" s="228"/>
      <c r="E123" s="230"/>
      <c r="F123" s="227"/>
      <c r="G123" s="229"/>
      <c r="H123" s="264"/>
      <c r="I123" s="264"/>
      <c r="J123" s="226"/>
      <c r="K123" s="264"/>
      <c r="L123" s="451" t="s">
        <v>20</v>
      </c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79">
        <v>0</v>
      </c>
      <c r="Y123" s="181">
        <v>0</v>
      </c>
    </row>
    <row r="124" spans="1:25" x14ac:dyDescent="0.25">
      <c r="A124" s="1082"/>
      <c r="B124" s="82" t="s">
        <v>160</v>
      </c>
      <c r="C124" s="338"/>
      <c r="D124" s="404"/>
      <c r="E124" s="405"/>
      <c r="F124" s="221"/>
      <c r="G124" s="223"/>
      <c r="H124" s="266"/>
      <c r="I124" s="266"/>
      <c r="J124" s="220"/>
      <c r="K124" s="266"/>
      <c r="L124" s="451" t="s">
        <v>20</v>
      </c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79"/>
      <c r="Y124" s="181">
        <v>0</v>
      </c>
    </row>
    <row r="125" spans="1:25" x14ac:dyDescent="0.25">
      <c r="A125" s="1081"/>
      <c r="B125" s="83" t="s">
        <v>14</v>
      </c>
      <c r="C125" s="301"/>
      <c r="D125" s="320"/>
      <c r="E125" s="321"/>
      <c r="F125" s="203"/>
      <c r="G125" s="205"/>
      <c r="H125" s="273"/>
      <c r="I125" s="273"/>
      <c r="J125" s="202"/>
      <c r="K125" s="273"/>
      <c r="L125" s="451" t="s">
        <v>20</v>
      </c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79"/>
      <c r="Y125" s="181">
        <v>0</v>
      </c>
    </row>
    <row r="126" spans="1:25" x14ac:dyDescent="0.25">
      <c r="A126" s="1082" t="s">
        <v>166</v>
      </c>
      <c r="B126" s="91" t="s">
        <v>159</v>
      </c>
      <c r="C126" s="335"/>
      <c r="D126" s="249"/>
      <c r="E126" s="251"/>
      <c r="F126" s="248"/>
      <c r="G126" s="250"/>
      <c r="H126" s="333"/>
      <c r="I126" s="333"/>
      <c r="J126" s="208"/>
      <c r="K126" s="333"/>
      <c r="L126" s="451" t="s">
        <v>20</v>
      </c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79">
        <v>0</v>
      </c>
      <c r="Y126" s="181">
        <v>0</v>
      </c>
    </row>
    <row r="127" spans="1:25" x14ac:dyDescent="0.25">
      <c r="A127" s="1082"/>
      <c r="B127" s="82" t="s">
        <v>160</v>
      </c>
      <c r="C127" s="338"/>
      <c r="D127" s="404"/>
      <c r="E127" s="405"/>
      <c r="F127" s="221"/>
      <c r="G127" s="223"/>
      <c r="H127" s="266"/>
      <c r="I127" s="266"/>
      <c r="J127" s="220"/>
      <c r="K127" s="266"/>
      <c r="L127" s="451" t="s">
        <v>20</v>
      </c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79"/>
      <c r="Y127" s="181">
        <v>0</v>
      </c>
    </row>
    <row r="128" spans="1:25" x14ac:dyDescent="0.25">
      <c r="A128" s="1082"/>
      <c r="B128" s="83" t="s">
        <v>14</v>
      </c>
      <c r="C128" s="301"/>
      <c r="D128" s="320"/>
      <c r="E128" s="321"/>
      <c r="F128" s="203"/>
      <c r="G128" s="205"/>
      <c r="H128" s="273"/>
      <c r="I128" s="273"/>
      <c r="J128" s="202"/>
      <c r="K128" s="273"/>
      <c r="L128" s="451" t="s">
        <v>20</v>
      </c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79"/>
      <c r="Y128" s="181">
        <v>0</v>
      </c>
    </row>
    <row r="129" spans="1:26" x14ac:dyDescent="0.25">
      <c r="A129" s="86" t="s">
        <v>167</v>
      </c>
      <c r="B129" s="89"/>
      <c r="C129" s="335"/>
      <c r="D129" s="407"/>
      <c r="E129" s="336"/>
      <c r="F129" s="209"/>
      <c r="G129" s="211"/>
      <c r="H129" s="337"/>
      <c r="I129" s="337"/>
      <c r="J129" s="208"/>
      <c r="K129" s="337"/>
      <c r="L129" s="451" t="s">
        <v>20</v>
      </c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79"/>
      <c r="Y129" s="181">
        <v>0</v>
      </c>
      <c r="Z129" s="1"/>
    </row>
    <row r="130" spans="1:26" x14ac:dyDescent="0.25">
      <c r="A130" s="84" t="s">
        <v>168</v>
      </c>
      <c r="B130" s="92"/>
      <c r="C130" s="301"/>
      <c r="D130" s="204"/>
      <c r="E130" s="206"/>
      <c r="F130" s="203"/>
      <c r="G130" s="205"/>
      <c r="H130" s="273"/>
      <c r="I130" s="273"/>
      <c r="J130" s="202"/>
      <c r="K130" s="273"/>
      <c r="L130" s="451" t="s">
        <v>20</v>
      </c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79">
        <v>0</v>
      </c>
      <c r="Y130" s="181">
        <v>0</v>
      </c>
      <c r="Z130" s="1"/>
    </row>
    <row r="131" spans="1:26" x14ac:dyDescent="0.25">
      <c r="A131" s="1087" t="s">
        <v>169</v>
      </c>
      <c r="B131" s="90" t="s">
        <v>159</v>
      </c>
      <c r="C131" s="335"/>
      <c r="D131" s="210"/>
      <c r="E131" s="212"/>
      <c r="F131" s="209"/>
      <c r="G131" s="211"/>
      <c r="H131" s="337"/>
      <c r="I131" s="337"/>
      <c r="J131" s="208"/>
      <c r="K131" s="337"/>
      <c r="L131" s="451" t="s">
        <v>20</v>
      </c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79">
        <v>0</v>
      </c>
      <c r="Y131" s="181">
        <v>0</v>
      </c>
      <c r="Z131" s="1"/>
    </row>
    <row r="132" spans="1:26" x14ac:dyDescent="0.25">
      <c r="A132" s="1088"/>
      <c r="B132" s="82" t="s">
        <v>160</v>
      </c>
      <c r="C132" s="338"/>
      <c r="D132" s="404"/>
      <c r="E132" s="405"/>
      <c r="F132" s="221"/>
      <c r="G132" s="223"/>
      <c r="H132" s="266"/>
      <c r="I132" s="266"/>
      <c r="J132" s="220"/>
      <c r="K132" s="266"/>
      <c r="L132" s="451" t="s">
        <v>20</v>
      </c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79"/>
      <c r="Y132" s="181">
        <v>0</v>
      </c>
      <c r="Z132" s="1"/>
    </row>
    <row r="133" spans="1:26" x14ac:dyDescent="0.25">
      <c r="A133" s="1089"/>
      <c r="B133" s="83" t="s">
        <v>14</v>
      </c>
      <c r="C133" s="301"/>
      <c r="D133" s="320"/>
      <c r="E133" s="321"/>
      <c r="F133" s="203"/>
      <c r="G133" s="205"/>
      <c r="H133" s="273"/>
      <c r="I133" s="273"/>
      <c r="J133" s="202"/>
      <c r="K133" s="273"/>
      <c r="L133" s="451" t="s">
        <v>20</v>
      </c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79"/>
      <c r="Y133" s="181">
        <v>0</v>
      </c>
      <c r="Z133" s="1"/>
    </row>
    <row r="134" spans="1:26" x14ac:dyDescent="0.25">
      <c r="A134" s="84" t="s">
        <v>170</v>
      </c>
      <c r="B134" s="92"/>
      <c r="C134" s="301"/>
      <c r="D134" s="320"/>
      <c r="E134" s="321"/>
      <c r="F134" s="203"/>
      <c r="G134" s="205"/>
      <c r="H134" s="273"/>
      <c r="I134" s="273"/>
      <c r="J134" s="202"/>
      <c r="K134" s="273"/>
      <c r="L134" s="451" t="s">
        <v>20</v>
      </c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79"/>
      <c r="Y134" s="181"/>
      <c r="Z134" s="1"/>
    </row>
    <row r="135" spans="1:26" x14ac:dyDescent="0.25">
      <c r="A135" s="1052" t="s">
        <v>171</v>
      </c>
      <c r="B135" s="93" t="s">
        <v>159</v>
      </c>
      <c r="C135" s="339"/>
      <c r="D135" s="440"/>
      <c r="E135" s="441"/>
      <c r="F135" s="228"/>
      <c r="G135" s="229"/>
      <c r="H135" s="230"/>
      <c r="I135" s="339"/>
      <c r="J135" s="226"/>
      <c r="K135" s="264"/>
      <c r="L135" s="451" t="s">
        <v>20</v>
      </c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79"/>
      <c r="Y135" s="181">
        <v>0</v>
      </c>
      <c r="Z135" s="1"/>
    </row>
    <row r="136" spans="1:26" x14ac:dyDescent="0.25">
      <c r="A136" s="1053"/>
      <c r="B136" s="94" t="s">
        <v>160</v>
      </c>
      <c r="C136" s="295"/>
      <c r="D136" s="320"/>
      <c r="E136" s="321"/>
      <c r="F136" s="215"/>
      <c r="G136" s="217"/>
      <c r="H136" s="275"/>
      <c r="I136" s="275"/>
      <c r="J136" s="214"/>
      <c r="K136" s="275"/>
      <c r="L136" s="451" t="s">
        <v>20</v>
      </c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79"/>
      <c r="Y136" s="181">
        <v>0</v>
      </c>
      <c r="Z136" s="1"/>
    </row>
    <row r="137" spans="1:26" x14ac:dyDescent="0.25">
      <c r="A137" s="1054"/>
      <c r="B137" s="95" t="s">
        <v>14</v>
      </c>
      <c r="C137" s="338"/>
      <c r="D137" s="407"/>
      <c r="E137" s="336"/>
      <c r="F137" s="221"/>
      <c r="G137" s="223"/>
      <c r="H137" s="266"/>
      <c r="I137" s="266"/>
      <c r="J137" s="220"/>
      <c r="K137" s="266"/>
      <c r="L137" s="451" t="s">
        <v>20</v>
      </c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79"/>
      <c r="Y137" s="181">
        <v>0</v>
      </c>
      <c r="Z137" s="1"/>
    </row>
    <row r="138" spans="1:26" x14ac:dyDescent="0.25">
      <c r="A138" s="77" t="s">
        <v>172</v>
      </c>
      <c r="B138" s="20"/>
      <c r="C138" s="96"/>
      <c r="D138" s="96"/>
      <c r="E138" s="97"/>
      <c r="F138" s="96"/>
      <c r="G138" s="78"/>
      <c r="H138" s="78"/>
      <c r="I138" s="78"/>
      <c r="J138" s="78"/>
      <c r="K138" s="78"/>
      <c r="L138" s="78"/>
      <c r="M138" s="7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x14ac:dyDescent="0.25">
      <c r="A139" s="1055" t="s">
        <v>173</v>
      </c>
      <c r="B139" s="1056"/>
      <c r="C139" s="199" t="s">
        <v>14</v>
      </c>
      <c r="D139" s="98" t="s">
        <v>174</v>
      </c>
      <c r="E139" s="99"/>
      <c r="F139" s="78"/>
      <c r="G139" s="78"/>
      <c r="H139" s="78"/>
      <c r="I139" s="78"/>
      <c r="J139" s="78"/>
      <c r="K139" s="7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</row>
    <row r="140" spans="1:26" x14ac:dyDescent="0.25">
      <c r="A140" s="182" t="s">
        <v>175</v>
      </c>
      <c r="B140" s="100"/>
      <c r="C140" s="340"/>
      <c r="D140" s="259"/>
      <c r="E140" s="451" t="s">
        <v>20</v>
      </c>
      <c r="F140" s="78"/>
      <c r="G140" s="78"/>
      <c r="H140" s="78"/>
      <c r="I140" s="78"/>
      <c r="J140" s="78"/>
      <c r="K140" s="78"/>
      <c r="L140" s="101"/>
      <c r="M140" s="101"/>
      <c r="N140" s="101"/>
      <c r="O140" s="1"/>
      <c r="P140" s="1"/>
      <c r="Q140" s="1"/>
      <c r="R140" s="1"/>
      <c r="S140" s="1"/>
      <c r="T140" s="1"/>
      <c r="U140" s="1"/>
      <c r="V140" s="1"/>
      <c r="W140" s="1"/>
      <c r="X140" s="179">
        <v>0</v>
      </c>
      <c r="Y140" s="1"/>
      <c r="Z140" s="4"/>
    </row>
    <row r="141" spans="1:26" x14ac:dyDescent="0.25">
      <c r="A141" s="60" t="s">
        <v>176</v>
      </c>
      <c r="B141" s="102"/>
      <c r="C141" s="295"/>
      <c r="D141" s="214"/>
      <c r="E141" s="451" t="s">
        <v>20</v>
      </c>
      <c r="F141" s="78"/>
      <c r="G141" s="78"/>
      <c r="H141" s="78"/>
      <c r="I141" s="78"/>
      <c r="J141" s="78"/>
      <c r="K141" s="78"/>
      <c r="L141" s="101"/>
      <c r="M141" s="101"/>
      <c r="N141" s="101"/>
      <c r="O141" s="1"/>
      <c r="P141" s="1"/>
      <c r="Q141" s="1"/>
      <c r="R141" s="1"/>
      <c r="S141" s="1"/>
      <c r="T141" s="1"/>
      <c r="U141" s="1"/>
      <c r="V141" s="1"/>
      <c r="W141" s="1"/>
      <c r="X141" s="179">
        <v>0</v>
      </c>
      <c r="Y141" s="1"/>
      <c r="Z141" s="4"/>
    </row>
    <row r="142" spans="1:26" x14ac:dyDescent="0.25">
      <c r="A142" s="60" t="s">
        <v>177</v>
      </c>
      <c r="B142" s="102"/>
      <c r="C142" s="295"/>
      <c r="D142" s="214"/>
      <c r="E142" s="451" t="s">
        <v>20</v>
      </c>
      <c r="F142" s="78"/>
      <c r="G142" s="78"/>
      <c r="H142" s="78"/>
      <c r="I142" s="78"/>
      <c r="J142" s="78"/>
      <c r="K142" s="78"/>
      <c r="L142" s="101"/>
      <c r="M142" s="101"/>
      <c r="N142" s="101"/>
      <c r="O142" s="1"/>
      <c r="P142" s="1"/>
      <c r="Q142" s="1"/>
      <c r="R142" s="1"/>
      <c r="S142" s="1"/>
      <c r="T142" s="1"/>
      <c r="U142" s="1"/>
      <c r="V142" s="1"/>
      <c r="W142" s="1"/>
      <c r="X142" s="179">
        <v>0</v>
      </c>
      <c r="Y142" s="1"/>
      <c r="Z142" s="4"/>
    </row>
    <row r="143" spans="1:26" x14ac:dyDescent="0.25">
      <c r="A143" s="60" t="s">
        <v>178</v>
      </c>
      <c r="B143" s="102"/>
      <c r="C143" s="341"/>
      <c r="D143" s="342"/>
      <c r="E143" s="451" t="s">
        <v>20</v>
      </c>
      <c r="F143" s="78"/>
      <c r="G143" s="78"/>
      <c r="H143" s="78"/>
      <c r="I143" s="78"/>
      <c r="J143" s="78"/>
      <c r="K143" s="78"/>
      <c r="L143" s="101"/>
      <c r="M143" s="101"/>
      <c r="N143" s="101"/>
      <c r="O143" s="1"/>
      <c r="P143" s="1"/>
      <c r="Q143" s="1"/>
      <c r="R143" s="1"/>
      <c r="S143" s="1"/>
      <c r="T143" s="1"/>
      <c r="U143" s="1"/>
      <c r="V143" s="1"/>
      <c r="W143" s="1"/>
      <c r="X143" s="179">
        <v>0</v>
      </c>
      <c r="Y143" s="1"/>
      <c r="Z143" s="4"/>
    </row>
    <row r="144" spans="1:26" x14ac:dyDescent="0.25">
      <c r="A144" s="60" t="s">
        <v>179</v>
      </c>
      <c r="B144" s="102"/>
      <c r="C144" s="295"/>
      <c r="D144" s="343"/>
      <c r="E144" s="451" t="s">
        <v>20</v>
      </c>
      <c r="F144" s="78"/>
      <c r="G144" s="78"/>
      <c r="H144" s="78"/>
      <c r="I144" s="78"/>
      <c r="J144" s="78"/>
      <c r="K144" s="78"/>
      <c r="L144" s="101"/>
      <c r="M144" s="101"/>
      <c r="N144" s="101"/>
      <c r="O144" s="1"/>
      <c r="P144" s="1"/>
      <c r="Q144" s="1"/>
      <c r="R144" s="1"/>
      <c r="S144" s="1"/>
      <c r="T144" s="1"/>
      <c r="U144" s="1"/>
      <c r="V144" s="1"/>
      <c r="W144" s="1"/>
      <c r="X144" s="179">
        <v>0</v>
      </c>
      <c r="Y144" s="1"/>
      <c r="Z144" s="4"/>
    </row>
    <row r="145" spans="1:28" x14ac:dyDescent="0.25">
      <c r="A145" s="103" t="s">
        <v>180</v>
      </c>
      <c r="B145" s="104"/>
      <c r="C145" s="298"/>
      <c r="D145" s="253"/>
      <c r="E145" s="451" t="s">
        <v>20</v>
      </c>
      <c r="F145" s="78"/>
      <c r="G145" s="78"/>
      <c r="H145" s="78"/>
      <c r="I145" s="78"/>
      <c r="J145" s="78"/>
      <c r="K145" s="78"/>
      <c r="L145" s="101"/>
      <c r="M145" s="101"/>
      <c r="N145" s="101"/>
      <c r="O145" s="1"/>
      <c r="P145" s="1"/>
      <c r="Q145" s="1"/>
      <c r="R145" s="1"/>
      <c r="S145" s="1"/>
      <c r="T145" s="1"/>
      <c r="U145" s="1"/>
      <c r="V145" s="1"/>
      <c r="W145" s="1"/>
      <c r="X145" s="179">
        <v>0</v>
      </c>
      <c r="Y145" s="1"/>
      <c r="Z145" s="4"/>
      <c r="AA145" s="1"/>
      <c r="AB145" s="1"/>
    </row>
    <row r="146" spans="1:28" x14ac:dyDescent="0.25">
      <c r="A146" s="80" t="s">
        <v>181</v>
      </c>
      <c r="B146" s="105"/>
      <c r="C146" s="301"/>
      <c r="D146" s="202"/>
      <c r="E146" s="451" t="s">
        <v>20</v>
      </c>
      <c r="F146" s="78"/>
      <c r="G146" s="78"/>
      <c r="H146" s="78"/>
      <c r="I146" s="78"/>
      <c r="J146" s="78"/>
      <c r="K146" s="78"/>
      <c r="L146" s="101"/>
      <c r="M146" s="101"/>
      <c r="N146" s="101"/>
      <c r="O146" s="1"/>
      <c r="P146" s="1"/>
      <c r="Q146" s="1"/>
      <c r="R146" s="1"/>
      <c r="S146" s="1"/>
      <c r="T146" s="1"/>
      <c r="U146" s="1"/>
      <c r="V146" s="1"/>
      <c r="W146" s="1"/>
      <c r="X146" s="179">
        <v>0</v>
      </c>
      <c r="Y146" s="1"/>
      <c r="Z146" s="4"/>
      <c r="AA146" s="1"/>
      <c r="AB146" s="1"/>
    </row>
    <row r="147" spans="1:28" x14ac:dyDescent="0.25">
      <c r="A147" s="1092" t="s">
        <v>182</v>
      </c>
      <c r="B147" s="1092"/>
      <c r="C147" s="1092"/>
      <c r="D147" s="1092"/>
      <c r="E147" s="1092"/>
      <c r="F147" s="1092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4"/>
      <c r="X147" s="149"/>
      <c r="Y147" s="149"/>
      <c r="Z147" s="4"/>
      <c r="AA147" s="4"/>
      <c r="AB147" s="106"/>
    </row>
    <row r="148" spans="1:28" x14ac:dyDescent="0.25">
      <c r="A148" s="107"/>
      <c r="B148" s="108"/>
      <c r="C148" s="1057" t="s">
        <v>183</v>
      </c>
      <c r="D148" s="1058"/>
      <c r="E148" s="1057" t="s">
        <v>184</v>
      </c>
      <c r="F148" s="1058"/>
      <c r="G148" s="78"/>
      <c r="H148" s="78"/>
      <c r="I148" s="78"/>
      <c r="J148" s="78"/>
      <c r="K148" s="78"/>
      <c r="L148" s="78"/>
      <c r="M148" s="78"/>
      <c r="N148" s="78"/>
      <c r="O148" s="153"/>
      <c r="P148" s="106"/>
      <c r="Q148" s="106"/>
      <c r="R148" s="106"/>
      <c r="S148" s="106"/>
      <c r="T148" s="106"/>
      <c r="U148" s="106"/>
      <c r="V148" s="106"/>
      <c r="W148" s="4"/>
      <c r="X148" s="149"/>
      <c r="Y148" s="149"/>
      <c r="Z148" s="4"/>
      <c r="AA148" s="4"/>
      <c r="AB148" s="106"/>
    </row>
    <row r="149" spans="1:28" x14ac:dyDescent="0.25">
      <c r="A149" s="1063" t="s">
        <v>185</v>
      </c>
      <c r="B149" s="1064"/>
      <c r="C149" s="1059"/>
      <c r="D149" s="1060"/>
      <c r="E149" s="1059"/>
      <c r="F149" s="1060"/>
      <c r="G149" s="78"/>
      <c r="H149" s="78"/>
      <c r="I149" s="78"/>
      <c r="J149" s="78"/>
      <c r="K149" s="78"/>
      <c r="L149" s="78"/>
      <c r="M149" s="78"/>
      <c r="N149" s="78"/>
      <c r="O149" s="153"/>
      <c r="P149" s="1"/>
      <c r="Q149" s="1"/>
      <c r="R149" s="1"/>
      <c r="S149" s="1"/>
      <c r="T149" s="1"/>
      <c r="U149" s="1"/>
      <c r="V149" s="1"/>
      <c r="W149" s="1"/>
      <c r="X149" s="149"/>
      <c r="Y149" s="1"/>
      <c r="Z149" s="4"/>
      <c r="AA149" s="1"/>
      <c r="AB149" s="1"/>
    </row>
    <row r="150" spans="1:28" ht="21" x14ac:dyDescent="0.25">
      <c r="A150" s="109"/>
      <c r="B150" s="110"/>
      <c r="C150" s="408" t="s">
        <v>14</v>
      </c>
      <c r="D150" s="409" t="s">
        <v>186</v>
      </c>
      <c r="E150" s="412" t="s">
        <v>187</v>
      </c>
      <c r="F150" s="409" t="s">
        <v>188</v>
      </c>
      <c r="G150" s="78"/>
      <c r="H150" s="78"/>
      <c r="I150" s="78"/>
      <c r="J150" s="78"/>
      <c r="K150" s="78"/>
      <c r="L150" s="78"/>
      <c r="M150" s="1"/>
      <c r="N150" s="78"/>
      <c r="O150" s="153"/>
      <c r="P150" s="1"/>
      <c r="Q150" s="1"/>
      <c r="R150" s="1"/>
      <c r="S150" s="1"/>
      <c r="T150" s="1"/>
      <c r="U150" s="1"/>
      <c r="V150" s="1"/>
      <c r="W150" s="1"/>
      <c r="X150" s="149"/>
      <c r="Y150" s="174">
        <v>0</v>
      </c>
      <c r="Z150" s="4"/>
      <c r="AA150" s="1"/>
      <c r="AB150" s="1"/>
    </row>
    <row r="151" spans="1:28" x14ac:dyDescent="0.25">
      <c r="A151" s="1073" t="s">
        <v>189</v>
      </c>
      <c r="B151" s="1074"/>
      <c r="C151" s="344"/>
      <c r="D151" s="410"/>
      <c r="E151" s="344"/>
      <c r="F151" s="410"/>
      <c r="G151" s="454" t="s">
        <v>20</v>
      </c>
      <c r="H151" s="14"/>
      <c r="I151" s="14" t="s">
        <v>20</v>
      </c>
      <c r="J151" s="1"/>
      <c r="K151" s="1"/>
      <c r="L151" s="1"/>
      <c r="M151" s="1"/>
      <c r="N151" s="78"/>
      <c r="O151" s="153"/>
      <c r="P151" s="1"/>
      <c r="Q151" s="1"/>
      <c r="R151" s="1"/>
      <c r="S151" s="1"/>
      <c r="T151" s="1"/>
      <c r="U151" s="1"/>
      <c r="V151" s="1"/>
      <c r="W151" s="197" t="s">
        <v>20</v>
      </c>
      <c r="X151" s="197" t="s">
        <v>20</v>
      </c>
      <c r="Y151" s="174">
        <v>0</v>
      </c>
      <c r="Z151" s="4"/>
      <c r="AA151" s="1"/>
      <c r="AB151" s="1"/>
    </row>
    <row r="152" spans="1:28" x14ac:dyDescent="0.25">
      <c r="A152" s="1061" t="s">
        <v>190</v>
      </c>
      <c r="B152" s="1062"/>
      <c r="C152" s="345"/>
      <c r="D152" s="411"/>
      <c r="E152" s="345"/>
      <c r="F152" s="411"/>
      <c r="G152" s="454" t="s">
        <v>20</v>
      </c>
      <c r="H152" s="14"/>
      <c r="I152" s="14" t="s">
        <v>20</v>
      </c>
      <c r="J152" s="1"/>
      <c r="K152" s="1"/>
      <c r="L152" s="1"/>
      <c r="M152" s="1"/>
      <c r="N152" s="78"/>
      <c r="O152" s="153"/>
      <c r="P152" s="1"/>
      <c r="Q152" s="1"/>
      <c r="R152" s="1"/>
      <c r="S152" s="1"/>
      <c r="T152" s="1"/>
      <c r="U152" s="1"/>
      <c r="V152" s="1"/>
      <c r="W152" s="197" t="s">
        <v>20</v>
      </c>
      <c r="X152" s="197" t="s">
        <v>20</v>
      </c>
      <c r="Y152" s="174">
        <v>0</v>
      </c>
      <c r="Z152" s="4"/>
      <c r="AA152" s="1"/>
      <c r="AB152" s="1"/>
    </row>
    <row r="153" spans="1:28" x14ac:dyDescent="0.25">
      <c r="A153" s="1067" t="s">
        <v>14</v>
      </c>
      <c r="B153" s="1068"/>
      <c r="C153" s="204"/>
      <c r="D153" s="206"/>
      <c r="E153" s="204"/>
      <c r="F153" s="206"/>
      <c r="G153" s="455"/>
      <c r="H153" s="78"/>
      <c r="I153" s="78"/>
      <c r="J153" s="78"/>
      <c r="K153" s="78"/>
      <c r="L153" s="78"/>
      <c r="M153" s="1"/>
      <c r="N153" s="427"/>
      <c r="O153" s="427"/>
      <c r="P153" s="428"/>
      <c r="Q153" s="428"/>
      <c r="R153" s="428"/>
      <c r="S153" s="428"/>
      <c r="T153" s="428"/>
      <c r="U153" s="428"/>
      <c r="V153" s="428"/>
      <c r="W153" s="428"/>
      <c r="X153" s="429"/>
      <c r="Y153" s="430">
        <v>0</v>
      </c>
      <c r="Z153" s="428"/>
      <c r="AA153" s="428"/>
      <c r="AB153" s="428"/>
    </row>
    <row r="154" spans="1:28" x14ac:dyDescent="0.25">
      <c r="A154" s="77" t="s">
        <v>191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430"/>
      <c r="O154" s="430"/>
      <c r="P154" s="430"/>
      <c r="Q154" s="430"/>
      <c r="R154" s="430"/>
      <c r="S154" s="430"/>
      <c r="T154" s="428"/>
      <c r="U154" s="430"/>
      <c r="V154" s="430"/>
      <c r="W154" s="430"/>
      <c r="X154" s="430"/>
      <c r="Y154" s="430"/>
      <c r="Z154" s="430"/>
      <c r="AA154" s="430"/>
      <c r="AB154" s="430"/>
    </row>
    <row r="155" spans="1:28" x14ac:dyDescent="0.25">
      <c r="A155" s="1040" t="s">
        <v>192</v>
      </c>
      <c r="B155" s="1041"/>
      <c r="C155" s="1075" t="s">
        <v>14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8"/>
      <c r="O155" s="428"/>
      <c r="P155" s="428"/>
      <c r="Q155" s="428"/>
      <c r="R155" s="428"/>
      <c r="S155" s="428"/>
      <c r="T155" s="428"/>
      <c r="U155" s="428"/>
      <c r="V155" s="428"/>
      <c r="W155" s="428"/>
      <c r="X155" s="428"/>
      <c r="Y155" s="428"/>
      <c r="Z155" s="428"/>
      <c r="AA155" s="428"/>
      <c r="AB155" s="428"/>
    </row>
    <row r="156" spans="1:28" x14ac:dyDescent="0.25">
      <c r="A156" s="1042"/>
      <c r="B156" s="1043"/>
      <c r="C156" s="107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8"/>
      <c r="O156" s="428"/>
      <c r="P156" s="430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</row>
    <row r="157" spans="1:28" x14ac:dyDescent="0.25">
      <c r="A157" s="1090" t="s">
        <v>193</v>
      </c>
      <c r="B157" s="1091"/>
      <c r="C157" s="423"/>
      <c r="D157" s="456"/>
      <c r="E157" s="424"/>
      <c r="F157" s="425"/>
      <c r="G157" s="1"/>
      <c r="H157" s="426"/>
      <c r="I157" s="426"/>
      <c r="J157" s="426"/>
      <c r="K157" s="426"/>
      <c r="L157" s="426"/>
      <c r="M157" s="426"/>
      <c r="N157" s="431"/>
      <c r="O157" s="431"/>
      <c r="P157" s="430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</row>
    <row r="158" spans="1:28" x14ac:dyDescent="0.25">
      <c r="A158" s="200" t="s">
        <v>194</v>
      </c>
      <c r="B158" s="198"/>
      <c r="C158" s="198"/>
      <c r="D158" s="21"/>
      <c r="E158" s="21"/>
      <c r="F158" s="21"/>
      <c r="G158" s="78"/>
      <c r="H158" s="78"/>
      <c r="I158" s="78"/>
      <c r="J158" s="78"/>
      <c r="K158" s="78"/>
      <c r="L158" s="78"/>
      <c r="M158" s="78"/>
      <c r="N158" s="427"/>
      <c r="O158" s="427"/>
      <c r="P158" s="428"/>
      <c r="Q158" s="428"/>
      <c r="R158" s="428"/>
      <c r="S158" s="428"/>
      <c r="T158" s="428"/>
      <c r="U158" s="428"/>
      <c r="V158" s="428"/>
      <c r="W158" s="428"/>
      <c r="X158" s="429"/>
      <c r="Y158" s="429"/>
      <c r="Z158" s="428"/>
      <c r="AA158" s="428"/>
      <c r="AB158" s="428"/>
    </row>
    <row r="159" spans="1:28" x14ac:dyDescent="0.25">
      <c r="A159" s="107"/>
      <c r="B159" s="108"/>
      <c r="C159" s="183" t="s">
        <v>14</v>
      </c>
      <c r="D159" s="21"/>
      <c r="E159" s="21"/>
      <c r="F159" s="21"/>
      <c r="G159" s="78"/>
      <c r="H159" s="78"/>
      <c r="I159" s="78"/>
      <c r="J159" s="78"/>
      <c r="K159" s="78"/>
      <c r="L159" s="78"/>
      <c r="M159" s="78"/>
      <c r="N159" s="78"/>
      <c r="O159" s="153"/>
      <c r="P159" s="1"/>
      <c r="Q159" s="1"/>
      <c r="R159" s="1"/>
      <c r="S159" s="1"/>
      <c r="T159" s="1"/>
      <c r="U159" s="1"/>
      <c r="V159" s="1"/>
      <c r="W159" s="1"/>
      <c r="X159" s="149"/>
      <c r="Y159" s="149"/>
      <c r="Z159" s="4"/>
      <c r="AA159" s="1"/>
      <c r="AB159" s="1"/>
    </row>
    <row r="160" spans="1:28" x14ac:dyDescent="0.25">
      <c r="A160" s="1077" t="s">
        <v>195</v>
      </c>
      <c r="B160" s="184" t="s">
        <v>196</v>
      </c>
      <c r="C160" s="346"/>
      <c r="D160" s="458"/>
      <c r="E160" s="21"/>
      <c r="F160" s="21"/>
      <c r="G160" s="78"/>
      <c r="H160" s="78"/>
      <c r="I160" s="78"/>
      <c r="J160" s="78"/>
      <c r="K160" s="78"/>
      <c r="L160" s="78"/>
      <c r="M160" s="78"/>
      <c r="N160" s="78"/>
      <c r="O160" s="153"/>
      <c r="P160" s="1"/>
      <c r="Q160" s="1"/>
      <c r="R160" s="1"/>
      <c r="S160" s="1"/>
      <c r="T160" s="1"/>
      <c r="U160" s="1"/>
      <c r="V160" s="1"/>
      <c r="W160" s="1"/>
      <c r="X160" s="149"/>
      <c r="Y160" s="149"/>
      <c r="Z160" s="4"/>
      <c r="AA160" s="1"/>
      <c r="AB160" s="1"/>
    </row>
    <row r="161" spans="1:26" x14ac:dyDescent="0.25">
      <c r="A161" s="1077"/>
      <c r="B161" s="185" t="s">
        <v>197</v>
      </c>
      <c r="C161" s="347"/>
      <c r="D161" s="458"/>
      <c r="E161" s="21"/>
      <c r="F161" s="21"/>
      <c r="G161" s="78"/>
      <c r="H161" s="78"/>
      <c r="I161" s="78"/>
      <c r="J161" s="78"/>
      <c r="K161" s="78"/>
      <c r="L161" s="78"/>
      <c r="M161" s="78"/>
      <c r="N161" s="78"/>
      <c r="O161" s="153"/>
      <c r="P161" s="1"/>
      <c r="Q161" s="1"/>
      <c r="R161" s="1"/>
      <c r="S161" s="1"/>
      <c r="T161" s="1"/>
      <c r="U161" s="1"/>
      <c r="V161" s="1"/>
      <c r="W161" s="1"/>
      <c r="X161" s="149"/>
      <c r="Y161" s="149"/>
      <c r="Z161" s="4"/>
    </row>
    <row r="162" spans="1:26" x14ac:dyDescent="0.25">
      <c r="A162" s="1065" t="s">
        <v>198</v>
      </c>
      <c r="B162" s="1066"/>
      <c r="C162" s="348"/>
      <c r="D162" s="458"/>
      <c r="E162" s="21"/>
      <c r="F162" s="21"/>
      <c r="G162" s="78"/>
      <c r="H162" s="78"/>
      <c r="I162" s="78"/>
      <c r="J162" s="78"/>
      <c r="K162" s="78"/>
      <c r="L162" s="78"/>
      <c r="M162" s="78"/>
      <c r="N162" s="78"/>
      <c r="O162" s="153"/>
      <c r="P162" s="1"/>
      <c r="Q162" s="1"/>
      <c r="R162" s="1"/>
      <c r="S162" s="1"/>
      <c r="T162" s="1"/>
      <c r="U162" s="1"/>
      <c r="V162" s="1"/>
      <c r="W162" s="1"/>
      <c r="X162" s="149"/>
      <c r="Y162" s="149"/>
      <c r="Z162" s="4"/>
    </row>
    <row r="163" spans="1:26" x14ac:dyDescent="0.25">
      <c r="A163" s="1069" t="s">
        <v>199</v>
      </c>
      <c r="B163" s="1070"/>
      <c r="C163" s="422"/>
      <c r="D163" s="458"/>
      <c r="E163" s="21"/>
      <c r="F163" s="21"/>
      <c r="G163" s="78"/>
      <c r="H163" s="78"/>
      <c r="I163" s="78"/>
      <c r="J163" s="78"/>
      <c r="K163" s="78"/>
      <c r="L163" s="78"/>
      <c r="M163" s="78"/>
      <c r="N163" s="78"/>
      <c r="O163" s="153"/>
      <c r="P163" s="1"/>
      <c r="Q163" s="1"/>
      <c r="R163" s="1"/>
      <c r="S163" s="1"/>
      <c r="T163" s="1"/>
      <c r="U163" s="1"/>
      <c r="V163" s="1"/>
      <c r="W163" s="1"/>
      <c r="X163" s="149"/>
      <c r="Y163" s="149"/>
      <c r="Z163" s="4"/>
    </row>
    <row r="164" spans="1:26" x14ac:dyDescent="0.25">
      <c r="A164" s="112" t="s">
        <v>200</v>
      </c>
      <c r="B164" s="20"/>
      <c r="C164" s="20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49"/>
      <c r="Y164" s="148"/>
      <c r="Z164" s="4"/>
    </row>
    <row r="165" spans="1:26" x14ac:dyDescent="0.2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49"/>
      <c r="Y165" s="148"/>
      <c r="Z165" s="4"/>
    </row>
    <row r="166" spans="1:26" ht="21" x14ac:dyDescent="0.25">
      <c r="A166" s="1042"/>
      <c r="B166" s="1043"/>
      <c r="C166" s="1081"/>
      <c r="D166" s="201" t="s">
        <v>205</v>
      </c>
      <c r="E166" s="413" t="s">
        <v>206</v>
      </c>
      <c r="F166" s="414" t="s">
        <v>207</v>
      </c>
      <c r="G166" s="414" t="s">
        <v>208</v>
      </c>
      <c r="H166" s="414" t="s">
        <v>209</v>
      </c>
      <c r="I166" s="415" t="s">
        <v>210</v>
      </c>
      <c r="J166" s="108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49"/>
      <c r="Y166" s="148"/>
      <c r="Z166" s="4"/>
    </row>
    <row r="167" spans="1:26" x14ac:dyDescent="0.25">
      <c r="A167" s="1030" t="s">
        <v>211</v>
      </c>
      <c r="B167" s="1031"/>
      <c r="C167" s="349">
        <v>0</v>
      </c>
      <c r="D167" s="186"/>
      <c r="E167" s="187"/>
      <c r="F167" s="187"/>
      <c r="G167" s="187"/>
      <c r="H167" s="187"/>
      <c r="I167" s="188"/>
      <c r="J167" s="350"/>
      <c r="K167" s="451" t="s">
        <v>20</v>
      </c>
      <c r="L167" s="78"/>
      <c r="M167" s="78"/>
      <c r="N167" s="78"/>
      <c r="O167" s="78"/>
      <c r="P167" s="101"/>
      <c r="Q167" s="101"/>
      <c r="R167" s="101"/>
      <c r="S167" s="1"/>
      <c r="T167" s="1"/>
      <c r="U167" s="1"/>
      <c r="V167" s="1"/>
      <c r="W167" s="1"/>
      <c r="X167" s="177">
        <v>0</v>
      </c>
      <c r="Y167" s="1"/>
      <c r="Z167" s="4"/>
    </row>
    <row r="168" spans="1:26" x14ac:dyDescent="0.25">
      <c r="A168" s="1071" t="s">
        <v>212</v>
      </c>
      <c r="B168" s="1072"/>
      <c r="C168" s="351">
        <v>0</v>
      </c>
      <c r="D168" s="189"/>
      <c r="E168" s="190"/>
      <c r="F168" s="190"/>
      <c r="G168" s="190"/>
      <c r="H168" s="190"/>
      <c r="I168" s="191"/>
      <c r="J168" s="352"/>
      <c r="K168" s="451" t="s">
        <v>20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7">
        <v>0</v>
      </c>
      <c r="Y168" s="149"/>
      <c r="Z168" s="4"/>
    </row>
    <row r="169" spans="1:26" x14ac:dyDescent="0.25">
      <c r="A169" s="1036" t="s">
        <v>213</v>
      </c>
      <c r="B169" s="1037"/>
      <c r="C169" s="353">
        <v>0</v>
      </c>
      <c r="D169" s="416"/>
      <c r="E169" s="417"/>
      <c r="F169" s="354"/>
      <c r="G169" s="354"/>
      <c r="H169" s="354"/>
      <c r="I169" s="355"/>
      <c r="J169" s="356"/>
      <c r="K169" s="451" t="s">
        <v>20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7">
        <v>0</v>
      </c>
      <c r="Y169" s="149"/>
      <c r="Z169" s="4"/>
    </row>
    <row r="170" spans="1:26" x14ac:dyDescent="0.25">
      <c r="A170" s="112" t="s">
        <v>214</v>
      </c>
      <c r="B170" s="113"/>
      <c r="C170" s="20"/>
      <c r="D170" s="20"/>
      <c r="E170" s="20"/>
      <c r="F170" s="20"/>
      <c r="G170" s="20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49"/>
      <c r="Y170" s="149"/>
      <c r="Z170" s="4"/>
    </row>
    <row r="171" spans="1:26" x14ac:dyDescent="0.2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114"/>
      <c r="N171" s="1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49"/>
      <c r="Z171" s="149"/>
    </row>
    <row r="172" spans="1:26" x14ac:dyDescent="0.25">
      <c r="A172" s="1042"/>
      <c r="B172" s="1043"/>
      <c r="C172" s="1043"/>
      <c r="D172" s="115" t="s">
        <v>219</v>
      </c>
      <c r="E172" s="111" t="s">
        <v>220</v>
      </c>
      <c r="F172" s="111" t="s">
        <v>221</v>
      </c>
      <c r="G172" s="111" t="s">
        <v>222</v>
      </c>
      <c r="H172" s="111" t="s">
        <v>223</v>
      </c>
      <c r="I172" s="111" t="s">
        <v>224</v>
      </c>
      <c r="J172" s="116" t="s">
        <v>225</v>
      </c>
      <c r="K172" s="111" t="s">
        <v>226</v>
      </c>
      <c r="L172" s="1081"/>
      <c r="M172" s="114"/>
      <c r="N172" s="1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49"/>
      <c r="Z172" s="149"/>
    </row>
    <row r="173" spans="1:26" x14ac:dyDescent="0.25">
      <c r="A173" s="1047" t="s">
        <v>227</v>
      </c>
      <c r="B173" s="1048"/>
      <c r="C173" s="357"/>
      <c r="D173" s="358"/>
      <c r="E173" s="359"/>
      <c r="F173" s="359"/>
      <c r="G173" s="359"/>
      <c r="H173" s="359"/>
      <c r="I173" s="359"/>
      <c r="J173" s="360"/>
      <c r="K173" s="359"/>
      <c r="L173" s="361"/>
      <c r="M173" s="463" t="s">
        <v>20</v>
      </c>
      <c r="N173" s="16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77">
        <v>0</v>
      </c>
      <c r="Z173" s="149"/>
    </row>
    <row r="174" spans="1:26" x14ac:dyDescent="0.25">
      <c r="A174" s="1038" t="s">
        <v>228</v>
      </c>
      <c r="B174" s="1039"/>
      <c r="C174" s="362"/>
      <c r="D174" s="363"/>
      <c r="E174" s="364"/>
      <c r="F174" s="364"/>
      <c r="G174" s="364"/>
      <c r="H174" s="364"/>
      <c r="I174" s="364"/>
      <c r="J174" s="365"/>
      <c r="K174" s="364"/>
      <c r="L174" s="366"/>
      <c r="M174" s="463" t="s">
        <v>20</v>
      </c>
      <c r="N174" s="16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77">
        <v>0</v>
      </c>
      <c r="Z174" s="148"/>
    </row>
    <row r="175" spans="1:26" x14ac:dyDescent="0.25">
      <c r="A175" s="1032" t="s">
        <v>229</v>
      </c>
      <c r="B175" s="1033"/>
      <c r="C175" s="367"/>
      <c r="D175" s="368"/>
      <c r="E175" s="369"/>
      <c r="F175" s="369"/>
      <c r="G175" s="369"/>
      <c r="H175" s="369"/>
      <c r="I175" s="369"/>
      <c r="J175" s="370"/>
      <c r="K175" s="369"/>
      <c r="L175" s="347"/>
      <c r="M175" s="463" t="s">
        <v>20</v>
      </c>
      <c r="N175" s="16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77">
        <v>0</v>
      </c>
      <c r="Z175" s="148"/>
    </row>
    <row r="176" spans="1:26" x14ac:dyDescent="0.25">
      <c r="A176" s="112" t="s">
        <v>230</v>
      </c>
      <c r="B176" s="507"/>
      <c r="C176" s="117"/>
      <c r="D176" s="117"/>
      <c r="E176" s="117"/>
      <c r="F176" s="117"/>
      <c r="G176" s="117"/>
      <c r="H176" s="117"/>
      <c r="I176" s="117"/>
      <c r="J176" s="117"/>
      <c r="K176" s="1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49"/>
      <c r="Y176" s="148"/>
      <c r="Z176" s="4"/>
    </row>
    <row r="177" spans="1:27" ht="42" x14ac:dyDescent="0.25">
      <c r="A177" s="1034" t="s">
        <v>231</v>
      </c>
      <c r="B177" s="1035"/>
      <c r="C177" s="504" t="s">
        <v>14</v>
      </c>
      <c r="D177" s="504" t="s">
        <v>130</v>
      </c>
      <c r="E177" s="98" t="s">
        <v>232</v>
      </c>
      <c r="F177" s="118"/>
      <c r="G177" s="20"/>
      <c r="H177" s="20"/>
      <c r="I177" s="1"/>
      <c r="J177" s="1"/>
      <c r="K177" s="1"/>
      <c r="L177" s="4" t="s">
        <v>233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49"/>
      <c r="Y177" s="149"/>
      <c r="Z177" s="4"/>
      <c r="AA177" s="1"/>
    </row>
    <row r="178" spans="1:27" x14ac:dyDescent="0.25">
      <c r="A178" s="1044" t="s">
        <v>234</v>
      </c>
      <c r="B178" s="119" t="s">
        <v>235</v>
      </c>
      <c r="C178" s="371">
        <v>150</v>
      </c>
      <c r="D178" s="372">
        <v>146</v>
      </c>
      <c r="E178" s="372"/>
      <c r="F178" s="459" t="s">
        <v>20</v>
      </c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77">
        <v>0</v>
      </c>
      <c r="Y178" s="149"/>
      <c r="Z178" s="4"/>
      <c r="AA178" s="1"/>
    </row>
    <row r="179" spans="1:27" x14ac:dyDescent="0.25">
      <c r="A179" s="1045"/>
      <c r="B179" s="120" t="s">
        <v>236</v>
      </c>
      <c r="C179" s="373"/>
      <c r="D179" s="374"/>
      <c r="E179" s="374"/>
      <c r="F179" s="459" t="s">
        <v>20</v>
      </c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77">
        <v>0</v>
      </c>
      <c r="Y179" s="148"/>
      <c r="Z179" s="4"/>
      <c r="AA179" s="1"/>
    </row>
    <row r="180" spans="1:27" x14ac:dyDescent="0.25">
      <c r="A180" s="1046"/>
      <c r="B180" s="121" t="s">
        <v>237</v>
      </c>
      <c r="C180" s="375"/>
      <c r="D180" s="376"/>
      <c r="E180" s="376"/>
      <c r="F180" s="459" t="s">
        <v>20</v>
      </c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77">
        <v>0</v>
      </c>
      <c r="Y180" s="149"/>
      <c r="Z180" s="4"/>
      <c r="AA180" s="1"/>
    </row>
    <row r="181" spans="1:27" x14ac:dyDescent="0.25">
      <c r="A181" s="122" t="s">
        <v>238</v>
      </c>
      <c r="B181" s="1"/>
      <c r="C181" s="123"/>
      <c r="D181" s="123"/>
      <c r="E181" s="101"/>
      <c r="F181" s="124"/>
      <c r="G181" s="124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49"/>
      <c r="Y181" s="148"/>
      <c r="Z181" s="4"/>
      <c r="AA181" s="1"/>
    </row>
    <row r="182" spans="1:27" ht="21" x14ac:dyDescent="0.25">
      <c r="A182" s="1015" t="s">
        <v>8</v>
      </c>
      <c r="B182" s="1016"/>
      <c r="C182" s="506" t="s">
        <v>202</v>
      </c>
      <c r="D182" s="506" t="s">
        <v>239</v>
      </c>
      <c r="E182" s="504" t="s">
        <v>240</v>
      </c>
      <c r="F182" s="506" t="s">
        <v>241</v>
      </c>
      <c r="G182" s="506" t="s">
        <v>242</v>
      </c>
      <c r="H182" s="506" t="s">
        <v>243</v>
      </c>
      <c r="I182" s="12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4"/>
      <c r="X182" s="149"/>
      <c r="Y182" s="148"/>
      <c r="Z182" s="4"/>
      <c r="AA182" s="4"/>
    </row>
    <row r="183" spans="1:27" x14ac:dyDescent="0.25">
      <c r="A183" s="1019" t="s">
        <v>244</v>
      </c>
      <c r="B183" s="498" t="s">
        <v>245</v>
      </c>
      <c r="C183" s="377">
        <v>0</v>
      </c>
      <c r="D183" s="378"/>
      <c r="E183" s="378"/>
      <c r="F183" s="489"/>
      <c r="G183" s="378"/>
      <c r="H183" s="378"/>
      <c r="I183" s="45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49"/>
      <c r="Y183" s="148"/>
      <c r="Z183" s="4"/>
      <c r="AA183" s="1"/>
    </row>
    <row r="184" spans="1:27" x14ac:dyDescent="0.25">
      <c r="A184" s="1020"/>
      <c r="B184" s="497" t="s">
        <v>246</v>
      </c>
      <c r="C184" s="379">
        <v>0</v>
      </c>
      <c r="D184" s="379">
        <v>0</v>
      </c>
      <c r="E184" s="379">
        <v>0</v>
      </c>
      <c r="F184" s="488">
        <v>0</v>
      </c>
      <c r="G184" s="482">
        <v>0</v>
      </c>
      <c r="H184" s="379">
        <v>0</v>
      </c>
      <c r="I184" s="45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49"/>
      <c r="Y184" s="148"/>
      <c r="Z184" s="4"/>
      <c r="AA184" s="1"/>
    </row>
    <row r="185" spans="1:27" x14ac:dyDescent="0.25">
      <c r="A185" s="1020"/>
      <c r="B185" s="129" t="s">
        <v>247</v>
      </c>
      <c r="C185" s="380">
        <v>0</v>
      </c>
      <c r="D185" s="381"/>
      <c r="E185" s="381"/>
      <c r="F185" s="489"/>
      <c r="G185" s="381"/>
      <c r="H185" s="381"/>
      <c r="I185" s="45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49"/>
      <c r="Y185" s="148"/>
      <c r="Z185" s="4"/>
      <c r="AA185" s="1"/>
    </row>
    <row r="186" spans="1:27" x14ac:dyDescent="0.25">
      <c r="A186" s="1020"/>
      <c r="B186" s="129" t="s">
        <v>248</v>
      </c>
      <c r="C186" s="380">
        <v>0</v>
      </c>
      <c r="D186" s="381"/>
      <c r="E186" s="381"/>
      <c r="F186" s="490"/>
      <c r="G186" s="381"/>
      <c r="H186" s="381"/>
      <c r="I186" s="45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49"/>
      <c r="Y186" s="148"/>
      <c r="Z186" s="4"/>
      <c r="AA186" s="1"/>
    </row>
    <row r="187" spans="1:27" x14ac:dyDescent="0.25">
      <c r="A187" s="1020"/>
      <c r="B187" s="130" t="s">
        <v>249</v>
      </c>
      <c r="C187" s="382">
        <v>0</v>
      </c>
      <c r="D187" s="374"/>
      <c r="E187" s="374"/>
      <c r="F187" s="490"/>
      <c r="G187" s="374"/>
      <c r="H187" s="374"/>
      <c r="I187" s="45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49"/>
      <c r="Y187" s="148"/>
      <c r="Z187" s="4"/>
      <c r="AA187" s="1"/>
    </row>
    <row r="188" spans="1:27" x14ac:dyDescent="0.25">
      <c r="A188" s="1020"/>
      <c r="B188" s="130" t="s">
        <v>250</v>
      </c>
      <c r="C188" s="382">
        <v>0</v>
      </c>
      <c r="D188" s="374"/>
      <c r="E188" s="374"/>
      <c r="F188" s="490"/>
      <c r="G188" s="374"/>
      <c r="H188" s="374"/>
      <c r="I188" s="45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49"/>
      <c r="Y188" s="148"/>
      <c r="Z188" s="4"/>
      <c r="AA188" s="1"/>
    </row>
    <row r="189" spans="1:27" x14ac:dyDescent="0.25">
      <c r="A189" s="1021"/>
      <c r="B189" s="131" t="s">
        <v>251</v>
      </c>
      <c r="C189" s="379">
        <v>0</v>
      </c>
      <c r="D189" s="376"/>
      <c r="E189" s="376"/>
      <c r="F189" s="491"/>
      <c r="G189" s="376"/>
      <c r="H189" s="376"/>
      <c r="I189" s="45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49"/>
      <c r="Y189" s="149"/>
      <c r="Z189" s="4"/>
      <c r="AA189" s="1"/>
    </row>
    <row r="190" spans="1:27" x14ac:dyDescent="0.25">
      <c r="A190" s="1020" t="s">
        <v>252</v>
      </c>
      <c r="B190" s="418" t="s">
        <v>245</v>
      </c>
      <c r="C190" s="419">
        <v>0</v>
      </c>
      <c r="D190" s="420"/>
      <c r="E190" s="420"/>
      <c r="F190" s="486"/>
      <c r="G190" s="483"/>
      <c r="H190" s="420"/>
      <c r="I190" s="45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49"/>
      <c r="Y190" s="149"/>
      <c r="Z190" s="4"/>
      <c r="AA190" s="1"/>
    </row>
    <row r="191" spans="1:27" x14ac:dyDescent="0.25">
      <c r="A191" s="1020"/>
      <c r="B191" s="498" t="s">
        <v>246</v>
      </c>
      <c r="C191" s="377">
        <v>0</v>
      </c>
      <c r="D191" s="383"/>
      <c r="E191" s="383"/>
      <c r="F191" s="489"/>
      <c r="G191" s="378"/>
      <c r="H191" s="383"/>
      <c r="I191" s="45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49"/>
      <c r="Y191" s="149"/>
      <c r="Z191" s="4"/>
      <c r="AA191" s="1"/>
    </row>
    <row r="192" spans="1:27" x14ac:dyDescent="0.25">
      <c r="A192" s="1020"/>
      <c r="B192" s="497" t="s">
        <v>253</v>
      </c>
      <c r="C192" s="379">
        <v>0</v>
      </c>
      <c r="D192" s="375"/>
      <c r="E192" s="375"/>
      <c r="F192" s="491"/>
      <c r="G192" s="376"/>
      <c r="H192" s="375"/>
      <c r="I192" s="45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49"/>
      <c r="Y192" s="149"/>
      <c r="Z192" s="4"/>
      <c r="AA192" s="1"/>
    </row>
    <row r="193" spans="1:55" x14ac:dyDescent="0.25">
      <c r="A193" s="1019" t="s">
        <v>254</v>
      </c>
      <c r="B193" s="498" t="s">
        <v>245</v>
      </c>
      <c r="C193" s="377">
        <v>0</v>
      </c>
      <c r="D193" s="383"/>
      <c r="E193" s="383"/>
      <c r="F193" s="489"/>
      <c r="G193" s="378"/>
      <c r="H193" s="383"/>
      <c r="I193" s="45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49"/>
      <c r="Y193" s="149"/>
      <c r="Z193" s="4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x14ac:dyDescent="0.25">
      <c r="A194" s="1020"/>
      <c r="B194" s="132" t="s">
        <v>246</v>
      </c>
      <c r="C194" s="384">
        <v>0</v>
      </c>
      <c r="D194" s="421"/>
      <c r="E194" s="421"/>
      <c r="F194" s="491"/>
      <c r="G194" s="484"/>
      <c r="H194" s="421"/>
      <c r="I194" s="45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49"/>
      <c r="Y194" s="149"/>
      <c r="Z194" s="4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x14ac:dyDescent="0.25">
      <c r="A195" s="1021"/>
      <c r="B195" s="133" t="s">
        <v>255</v>
      </c>
      <c r="C195" s="385">
        <v>0</v>
      </c>
      <c r="D195" s="390"/>
      <c r="E195" s="390"/>
      <c r="F195" s="487"/>
      <c r="G195" s="485"/>
      <c r="H195" s="390"/>
      <c r="I195" s="45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06"/>
      <c r="X195" s="149"/>
      <c r="Y195" s="154"/>
      <c r="Z195" s="106"/>
      <c r="AA195" s="106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x14ac:dyDescent="0.25">
      <c r="A196" s="1021" t="s">
        <v>256</v>
      </c>
      <c r="B196" s="498" t="s">
        <v>245</v>
      </c>
      <c r="C196" s="383"/>
      <c r="D196" s="387"/>
      <c r="E196" s="388"/>
      <c r="F196" s="388"/>
      <c r="G196" s="388"/>
      <c r="H196" s="389"/>
      <c r="I196" s="45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35"/>
      <c r="X196" s="155"/>
      <c r="Y196" s="155"/>
      <c r="Z196" s="175"/>
      <c r="AA196" s="137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x14ac:dyDescent="0.25">
      <c r="A197" s="1022"/>
      <c r="B197" s="497" t="s">
        <v>257</v>
      </c>
      <c r="C197" s="375"/>
      <c r="D197" s="391"/>
      <c r="E197" s="392"/>
      <c r="F197" s="392"/>
      <c r="G197" s="392"/>
      <c r="H197" s="393"/>
      <c r="I197" s="45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68"/>
      <c r="X197" s="472"/>
      <c r="Y197" s="156"/>
      <c r="Z197" s="1"/>
      <c r="AA197" s="139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x14ac:dyDescent="0.25">
      <c r="A198" s="1022" t="s">
        <v>258</v>
      </c>
      <c r="B198" s="1027"/>
      <c r="C198" s="386"/>
      <c r="D198" s="394"/>
      <c r="E198" s="395"/>
      <c r="F198" s="395"/>
      <c r="G198" s="395"/>
      <c r="H198" s="396"/>
      <c r="I198" s="14" t="s">
        <v>20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68"/>
      <c r="X198" s="471" t="s">
        <v>20</v>
      </c>
      <c r="Y198" s="156"/>
      <c r="Z198" s="171">
        <v>0</v>
      </c>
      <c r="AA198" s="139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x14ac:dyDescent="0.25">
      <c r="A199" s="192" t="s">
        <v>259</v>
      </c>
      <c r="B199" s="4"/>
      <c r="C199" s="4"/>
      <c r="D199" s="4"/>
      <c r="E199" s="78"/>
      <c r="F199" s="78"/>
      <c r="G199" s="78"/>
      <c r="H199" s="4"/>
      <c r="I199" s="135"/>
      <c r="J199" s="135"/>
      <c r="K199" s="135"/>
      <c r="L199" s="135"/>
      <c r="M199" s="135"/>
      <c r="N199" s="135"/>
      <c r="O199" s="136"/>
      <c r="P199" s="136"/>
      <c r="Q199" s="136"/>
      <c r="R199" s="136"/>
      <c r="S199" s="136"/>
      <c r="T199" s="136"/>
      <c r="U199" s="136"/>
      <c r="V199" s="158"/>
      <c r="W199" s="168"/>
      <c r="X199" s="156"/>
      <c r="Y199" s="156"/>
      <c r="Z199" s="176"/>
      <c r="AA199" s="139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37"/>
      <c r="AZ199" s="137"/>
      <c r="BA199" s="137"/>
      <c r="BB199" s="138"/>
      <c r="BC199" s="138"/>
    </row>
    <row r="200" spans="1:55" ht="21" x14ac:dyDescent="0.25">
      <c r="A200" s="1028" t="s">
        <v>260</v>
      </c>
      <c r="B200" s="1029"/>
      <c r="C200" s="193" t="s">
        <v>261</v>
      </c>
      <c r="D200" s="78"/>
      <c r="E200" s="78"/>
      <c r="F200" s="78"/>
      <c r="G200" s="4"/>
      <c r="H200" s="4"/>
      <c r="I200" s="159"/>
      <c r="J200" s="159"/>
      <c r="K200" s="159"/>
      <c r="L200" s="159"/>
      <c r="M200" s="159"/>
      <c r="N200" s="160"/>
      <c r="O200" s="161"/>
      <c r="P200" s="161"/>
      <c r="Q200" s="161"/>
      <c r="R200" s="161"/>
      <c r="S200" s="161"/>
      <c r="T200" s="161"/>
      <c r="U200" s="161"/>
      <c r="V200" s="162"/>
      <c r="W200" s="168"/>
      <c r="X200" s="156"/>
      <c r="Y200" s="156"/>
      <c r="Z200" s="176"/>
      <c r="AA200" s="139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3"/>
      <c r="AZ200" s="163"/>
      <c r="BA200" s="163"/>
      <c r="BB200" s="164"/>
      <c r="BC200" s="164"/>
    </row>
    <row r="201" spans="1:55" ht="15.75" x14ac:dyDescent="0.25">
      <c r="A201" s="1025" t="s">
        <v>262</v>
      </c>
      <c r="B201" s="1026"/>
      <c r="C201" s="194"/>
      <c r="D201" s="460"/>
      <c r="E201" s="78"/>
      <c r="F201" s="78"/>
      <c r="G201" s="4"/>
      <c r="H201" s="4"/>
      <c r="I201" s="159"/>
      <c r="J201" s="159"/>
      <c r="K201" s="159"/>
      <c r="L201" s="159"/>
      <c r="M201" s="159"/>
      <c r="N201" s="160"/>
      <c r="O201" s="161"/>
      <c r="P201" s="161"/>
      <c r="Q201" s="161"/>
      <c r="R201" s="161"/>
      <c r="S201" s="161"/>
      <c r="T201" s="161"/>
      <c r="U201" s="161"/>
      <c r="V201" s="162"/>
      <c r="W201" s="168"/>
      <c r="X201" s="156"/>
      <c r="Y201" s="156"/>
      <c r="Z201" s="176"/>
      <c r="AA201" s="139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  <c r="AU201" s="162"/>
      <c r="AV201" s="162"/>
      <c r="AW201" s="162"/>
      <c r="AX201" s="162"/>
      <c r="AY201" s="163"/>
      <c r="AZ201" s="163"/>
      <c r="BA201" s="163"/>
      <c r="BB201" s="164"/>
      <c r="BC201" s="164"/>
    </row>
    <row r="202" spans="1:55" ht="15.75" x14ac:dyDescent="0.25">
      <c r="A202" s="1023" t="s">
        <v>263</v>
      </c>
      <c r="B202" s="1024"/>
      <c r="C202" s="195"/>
      <c r="D202" s="460"/>
      <c r="E202" s="78"/>
      <c r="F202" s="78"/>
      <c r="G202" s="4"/>
      <c r="H202" s="4"/>
      <c r="I202" s="159"/>
      <c r="J202" s="159"/>
      <c r="K202" s="159"/>
      <c r="L202" s="159"/>
      <c r="M202" s="159"/>
      <c r="N202" s="160"/>
      <c r="O202" s="161"/>
      <c r="P202" s="161"/>
      <c r="Q202" s="161"/>
      <c r="R202" s="161"/>
      <c r="S202" s="161"/>
      <c r="T202" s="161"/>
      <c r="U202" s="161"/>
      <c r="V202" s="162"/>
      <c r="W202" s="168"/>
      <c r="X202" s="156"/>
      <c r="Y202" s="156"/>
      <c r="Z202" s="176"/>
      <c r="AA202" s="139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3"/>
      <c r="AZ202" s="163"/>
      <c r="BA202" s="163"/>
      <c r="BB202" s="164"/>
      <c r="BC202" s="164"/>
    </row>
    <row r="203" spans="1:55" ht="15.75" x14ac:dyDescent="0.25">
      <c r="A203" s="1017" t="s">
        <v>264</v>
      </c>
      <c r="B203" s="1018"/>
      <c r="C203" s="196"/>
      <c r="D203" s="460"/>
      <c r="E203" s="78"/>
      <c r="F203" s="78"/>
      <c r="G203" s="4"/>
      <c r="H203" s="4"/>
      <c r="I203" s="159"/>
      <c r="J203" s="159"/>
      <c r="K203" s="159"/>
      <c r="L203" s="159"/>
      <c r="M203" s="159"/>
      <c r="N203" s="160"/>
      <c r="O203" s="161"/>
      <c r="P203" s="161"/>
      <c r="Q203" s="161"/>
      <c r="R203" s="161"/>
      <c r="S203" s="161"/>
      <c r="T203" s="161"/>
      <c r="U203" s="161"/>
      <c r="V203" s="162"/>
      <c r="W203" s="168"/>
      <c r="X203" s="156"/>
      <c r="Y203" s="156"/>
      <c r="Z203" s="176"/>
      <c r="AA203" s="139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3"/>
      <c r="AZ203" s="163"/>
      <c r="BA203" s="163"/>
      <c r="BB203" s="164"/>
      <c r="BC203" s="164"/>
    </row>
    <row r="204" spans="1:55" x14ac:dyDescent="0.25">
      <c r="A204" s="157" t="s">
        <v>265</v>
      </c>
      <c r="B204" s="134"/>
      <c r="C204" s="134"/>
      <c r="D204" s="134"/>
      <c r="E204" s="135"/>
      <c r="F204" s="136"/>
      <c r="G204" s="136"/>
      <c r="H204" s="1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49"/>
      <c r="Y204" s="14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x14ac:dyDescent="0.25">
      <c r="A205" s="1009" t="s">
        <v>266</v>
      </c>
      <c r="B205" s="1010"/>
      <c r="C205" s="1013" t="s">
        <v>261</v>
      </c>
      <c r="D205" s="134"/>
      <c r="E205" s="135"/>
      <c r="F205" s="159"/>
      <c r="G205" s="159"/>
      <c r="H205" s="15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77">
        <v>0</v>
      </c>
      <c r="Y205" s="149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x14ac:dyDescent="0.25">
      <c r="A206" s="1011"/>
      <c r="B206" s="1012"/>
      <c r="C206" s="1014"/>
      <c r="D206" s="134"/>
      <c r="E206" s="135"/>
      <c r="F206" s="159"/>
      <c r="G206" s="159"/>
      <c r="H206" s="15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77">
        <v>0</v>
      </c>
      <c r="Y206" s="149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x14ac:dyDescent="0.25">
      <c r="A207" s="140"/>
      <c r="B207" s="141" t="s">
        <v>267</v>
      </c>
      <c r="C207" s="346"/>
      <c r="D207" s="461"/>
      <c r="E207" s="135"/>
      <c r="F207" s="159"/>
      <c r="G207" s="159"/>
      <c r="H207" s="15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77">
        <v>0</v>
      </c>
      <c r="Y207" s="149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x14ac:dyDescent="0.25">
      <c r="A208" s="142"/>
      <c r="B208" s="143" t="s">
        <v>268</v>
      </c>
      <c r="C208" s="366"/>
      <c r="D208" s="461"/>
      <c r="E208" s="135"/>
      <c r="F208" s="159"/>
      <c r="G208" s="159"/>
      <c r="H208" s="15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49"/>
      <c r="Y208" s="149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25" x14ac:dyDescent="0.25">
      <c r="A209" s="142"/>
      <c r="B209" s="143" t="s">
        <v>269</v>
      </c>
      <c r="C209" s="366"/>
      <c r="D209" s="461"/>
      <c r="E209" s="135"/>
      <c r="F209" s="159"/>
      <c r="G209" s="159"/>
      <c r="H209" s="15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49"/>
      <c r="Y209" s="149"/>
    </row>
    <row r="210" spans="1:25" x14ac:dyDescent="0.25">
      <c r="A210" s="142"/>
      <c r="B210" s="143" t="s">
        <v>270</v>
      </c>
      <c r="C210" s="366"/>
      <c r="D210" s="461"/>
      <c r="E210" s="135"/>
      <c r="F210" s="159"/>
      <c r="G210" s="159"/>
      <c r="H210" s="15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49"/>
      <c r="Y210" s="149"/>
    </row>
    <row r="211" spans="1:25" x14ac:dyDescent="0.25">
      <c r="A211" s="142"/>
      <c r="B211" s="143" t="s">
        <v>271</v>
      </c>
      <c r="C211" s="366"/>
      <c r="D211" s="461"/>
      <c r="E211" s="135"/>
      <c r="F211" s="159"/>
      <c r="G211" s="159"/>
      <c r="H211" s="15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49"/>
      <c r="Y211" s="149"/>
    </row>
    <row r="212" spans="1:25" x14ac:dyDescent="0.25">
      <c r="A212" s="142"/>
      <c r="B212" s="143" t="s">
        <v>272</v>
      </c>
      <c r="C212" s="366"/>
      <c r="D212" s="461"/>
      <c r="E212" s="135"/>
      <c r="F212" s="159"/>
      <c r="G212" s="159"/>
      <c r="H212" s="15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49"/>
      <c r="Y212" s="149"/>
    </row>
    <row r="213" spans="1:25" x14ac:dyDescent="0.25">
      <c r="A213" s="165"/>
      <c r="B213" s="166" t="s">
        <v>273</v>
      </c>
      <c r="C213" s="347"/>
      <c r="D213" s="461"/>
      <c r="E213" s="135"/>
      <c r="F213" s="159"/>
      <c r="G213" s="159"/>
      <c r="H213" s="15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49"/>
      <c r="Y213" s="149"/>
    </row>
    <row r="214" spans="1:25" x14ac:dyDescent="0.25">
      <c r="A214" s="144"/>
      <c r="B214" s="20"/>
      <c r="C214" s="145"/>
      <c r="D214" s="145"/>
      <c r="E214" s="14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49"/>
      <c r="Y214" s="149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49"/>
      <c r="Y215" s="149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49"/>
      <c r="Y216" s="149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49"/>
      <c r="Y217" s="149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49"/>
      <c r="Y218" s="149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49"/>
      <c r="Y219" s="149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49"/>
      <c r="Y220" s="149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49"/>
      <c r="Y221" s="149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49"/>
      <c r="Y222" s="149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49"/>
      <c r="Y223" s="149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49"/>
      <c r="Y224" s="149"/>
    </row>
    <row r="225" spans="24:25" x14ac:dyDescent="0.25">
      <c r="X225" s="149"/>
      <c r="Y225" s="149"/>
    </row>
    <row r="226" spans="24:25" x14ac:dyDescent="0.25">
      <c r="X226" s="149"/>
      <c r="Y226" s="149"/>
    </row>
    <row r="227" spans="24:25" x14ac:dyDescent="0.25">
      <c r="X227" s="149"/>
      <c r="Y227" s="149"/>
    </row>
    <row r="228" spans="24:25" x14ac:dyDescent="0.25">
      <c r="X228" s="149"/>
      <c r="Y228" s="149"/>
    </row>
    <row r="229" spans="24:25" x14ac:dyDescent="0.25">
      <c r="X229" s="149"/>
      <c r="Y229" s="149"/>
    </row>
    <row r="230" spans="24:25" x14ac:dyDescent="0.25">
      <c r="X230" s="149"/>
      <c r="Y230" s="149"/>
    </row>
    <row r="231" spans="24:25" x14ac:dyDescent="0.25">
      <c r="X231" s="149"/>
      <c r="Y231" s="149"/>
    </row>
    <row r="232" spans="24:25" x14ac:dyDescent="0.25">
      <c r="X232" s="149"/>
      <c r="Y232" s="149"/>
    </row>
    <row r="233" spans="24:25" x14ac:dyDescent="0.25">
      <c r="X233" s="149"/>
      <c r="Y233" s="149"/>
    </row>
    <row r="234" spans="24:25" x14ac:dyDescent="0.25">
      <c r="X234" s="149"/>
      <c r="Y234" s="149"/>
    </row>
    <row r="235" spans="24:25" x14ac:dyDescent="0.25">
      <c r="X235" s="149"/>
      <c r="Y235" s="149"/>
    </row>
    <row r="236" spans="24:25" x14ac:dyDescent="0.25">
      <c r="X236" s="149"/>
      <c r="Y236" s="149"/>
    </row>
    <row r="237" spans="24:25" x14ac:dyDescent="0.25">
      <c r="X237" s="149"/>
      <c r="Y237" s="149"/>
    </row>
    <row r="238" spans="24:25" x14ac:dyDescent="0.25">
      <c r="X238" s="149"/>
      <c r="Y238" s="149"/>
    </row>
    <row r="239" spans="24:25" x14ac:dyDescent="0.25">
      <c r="X239" s="149"/>
      <c r="Y239" s="149"/>
    </row>
    <row r="240" spans="24:25" x14ac:dyDescent="0.25">
      <c r="X240" s="149"/>
      <c r="Y240" s="149"/>
    </row>
    <row r="241" spans="24:25" x14ac:dyDescent="0.25">
      <c r="X241" s="149"/>
      <c r="Y241" s="149"/>
    </row>
    <row r="242" spans="24:25" x14ac:dyDescent="0.25">
      <c r="X242" s="149"/>
      <c r="Y242" s="149"/>
    </row>
    <row r="243" spans="24:25" x14ac:dyDescent="0.25">
      <c r="X243" s="149"/>
      <c r="Y243" s="149"/>
    </row>
    <row r="244" spans="24:25" x14ac:dyDescent="0.25">
      <c r="X244" s="149"/>
      <c r="Y244" s="149"/>
    </row>
    <row r="245" spans="24:25" x14ac:dyDescent="0.25">
      <c r="X245" s="149"/>
      <c r="Y245" s="149"/>
    </row>
    <row r="246" spans="24:25" x14ac:dyDescent="0.25">
      <c r="X246" s="149"/>
      <c r="Y246" s="149"/>
    </row>
    <row r="247" spans="24:25" x14ac:dyDescent="0.25">
      <c r="X247" s="149"/>
      <c r="Y247" s="149"/>
    </row>
    <row r="248" spans="24:25" x14ac:dyDescent="0.25">
      <c r="X248" s="149"/>
      <c r="Y248" s="149"/>
    </row>
    <row r="249" spans="24:25" x14ac:dyDescent="0.25">
      <c r="X249" s="149"/>
      <c r="Y249" s="149"/>
    </row>
    <row r="250" spans="24:25" x14ac:dyDescent="0.25">
      <c r="X250" s="149"/>
      <c r="Y250" s="149"/>
    </row>
    <row r="251" spans="24:25" x14ac:dyDescent="0.25">
      <c r="X251" s="149"/>
      <c r="Y251" s="149"/>
    </row>
    <row r="252" spans="24:25" x14ac:dyDescent="0.25">
      <c r="X252" s="149"/>
      <c r="Y252" s="149"/>
    </row>
    <row r="253" spans="24:25" x14ac:dyDescent="0.25">
      <c r="X253" s="149"/>
      <c r="Y253" s="149"/>
    </row>
    <row r="254" spans="24:25" x14ac:dyDescent="0.25">
      <c r="X254" s="149"/>
      <c r="Y254" s="149"/>
    </row>
    <row r="255" spans="24:25" x14ac:dyDescent="0.25">
      <c r="X255" s="149"/>
      <c r="Y255" s="149"/>
    </row>
    <row r="256" spans="24:25" x14ac:dyDescent="0.25">
      <c r="X256" s="149"/>
      <c r="Y256" s="149"/>
    </row>
    <row r="257" spans="24:25" x14ac:dyDescent="0.25">
      <c r="X257" s="149"/>
      <c r="Y257" s="149"/>
    </row>
    <row r="258" spans="24:25" x14ac:dyDescent="0.25">
      <c r="X258" s="149"/>
      <c r="Y258" s="149"/>
    </row>
    <row r="259" spans="24:25" x14ac:dyDescent="0.25">
      <c r="X259" s="149"/>
      <c r="Y259" s="149"/>
    </row>
    <row r="260" spans="24:25" x14ac:dyDescent="0.25">
      <c r="X260" s="149"/>
      <c r="Y260" s="149"/>
    </row>
    <row r="261" spans="24:25" x14ac:dyDescent="0.25">
      <c r="X261" s="149"/>
      <c r="Y261" s="149"/>
    </row>
    <row r="262" spans="24:25" x14ac:dyDescent="0.25">
      <c r="X262" s="149"/>
      <c r="Y262" s="149"/>
    </row>
    <row r="263" spans="24:25" x14ac:dyDescent="0.25">
      <c r="X263" s="149"/>
      <c r="Y263" s="149"/>
    </row>
    <row r="264" spans="24:25" x14ac:dyDescent="0.25">
      <c r="X264" s="149"/>
      <c r="Y264" s="149"/>
    </row>
    <row r="265" spans="24:25" x14ac:dyDescent="0.25">
      <c r="X265" s="149"/>
      <c r="Y265" s="149"/>
    </row>
    <row r="266" spans="24:25" x14ac:dyDescent="0.25">
      <c r="X266" s="149"/>
      <c r="Y266" s="149"/>
    </row>
    <row r="267" spans="24:25" x14ac:dyDescent="0.25">
      <c r="X267" s="149"/>
      <c r="Y267" s="149"/>
    </row>
    <row r="268" spans="24:25" x14ac:dyDescent="0.25">
      <c r="X268" s="149"/>
      <c r="Y268" s="149"/>
    </row>
    <row r="269" spans="24:25" x14ac:dyDescent="0.25">
      <c r="X269" s="149"/>
      <c r="Y269" s="149"/>
    </row>
    <row r="270" spans="24:25" x14ac:dyDescent="0.25">
      <c r="X270" s="149"/>
      <c r="Y270" s="149"/>
    </row>
    <row r="271" spans="24:25" x14ac:dyDescent="0.25">
      <c r="X271" s="149"/>
      <c r="Y271" s="149"/>
    </row>
    <row r="272" spans="24:25" x14ac:dyDescent="0.25">
      <c r="X272" s="149"/>
      <c r="Y272" s="149"/>
    </row>
    <row r="273" spans="24:25" x14ac:dyDescent="0.25">
      <c r="X273" s="149"/>
      <c r="Y273" s="149"/>
    </row>
    <row r="274" spans="24:25" x14ac:dyDescent="0.25">
      <c r="X274" s="149"/>
      <c r="Y274" s="149"/>
    </row>
    <row r="275" spans="24:25" x14ac:dyDescent="0.25">
      <c r="X275" s="149"/>
      <c r="Y275" s="149"/>
    </row>
    <row r="276" spans="24:25" x14ac:dyDescent="0.25">
      <c r="X276" s="149"/>
      <c r="Y276" s="149"/>
    </row>
    <row r="277" spans="24:25" x14ac:dyDescent="0.25">
      <c r="X277" s="149"/>
      <c r="Y277" s="149"/>
    </row>
    <row r="278" spans="24:25" x14ac:dyDescent="0.25">
      <c r="X278" s="149"/>
      <c r="Y278" s="149"/>
    </row>
    <row r="279" spans="24:25" x14ac:dyDescent="0.25">
      <c r="X279" s="149"/>
      <c r="Y279" s="149"/>
    </row>
    <row r="280" spans="24:25" x14ac:dyDescent="0.25">
      <c r="X280" s="149"/>
      <c r="Y280" s="149"/>
    </row>
    <row r="281" spans="24:25" x14ac:dyDescent="0.25">
      <c r="X281" s="149"/>
      <c r="Y281" s="149"/>
    </row>
    <row r="282" spans="24:25" x14ac:dyDescent="0.25">
      <c r="X282" s="149"/>
      <c r="Y282" s="149"/>
    </row>
    <row r="283" spans="24:25" x14ac:dyDescent="0.25">
      <c r="X283" s="149"/>
      <c r="Y283" s="149"/>
    </row>
    <row r="284" spans="24:25" x14ac:dyDescent="0.25">
      <c r="X284" s="149"/>
      <c r="Y284" s="149"/>
    </row>
    <row r="285" spans="24:25" x14ac:dyDescent="0.25">
      <c r="X285" s="149"/>
      <c r="Y285" s="149"/>
    </row>
    <row r="286" spans="24:25" x14ac:dyDescent="0.25">
      <c r="X286" s="149"/>
      <c r="Y286" s="149"/>
    </row>
    <row r="287" spans="24:25" x14ac:dyDescent="0.25">
      <c r="X287" s="149"/>
      <c r="Y287" s="149"/>
    </row>
    <row r="288" spans="24:25" x14ac:dyDescent="0.25">
      <c r="X288" s="149"/>
      <c r="Y288" s="149"/>
    </row>
    <row r="289" spans="24:25" x14ac:dyDescent="0.25">
      <c r="X289" s="149"/>
      <c r="Y289" s="149"/>
    </row>
    <row r="290" spans="24:25" x14ac:dyDescent="0.25">
      <c r="X290" s="149"/>
      <c r="Y290" s="149"/>
    </row>
    <row r="291" spans="24:25" x14ac:dyDescent="0.25">
      <c r="X291" s="149"/>
      <c r="Y291" s="149"/>
    </row>
    <row r="292" spans="24:25" x14ac:dyDescent="0.25">
      <c r="X292" s="149"/>
      <c r="Y292" s="149"/>
    </row>
    <row r="293" spans="24:25" x14ac:dyDescent="0.25">
      <c r="X293" s="149"/>
      <c r="Y293" s="149"/>
    </row>
    <row r="294" spans="24:25" x14ac:dyDescent="0.25">
      <c r="X294" s="149"/>
      <c r="Y294" s="149"/>
    </row>
    <row r="295" spans="24:25" x14ac:dyDescent="0.25">
      <c r="X295" s="149"/>
      <c r="Y295" s="149"/>
    </row>
    <row r="296" spans="24:25" x14ac:dyDescent="0.25">
      <c r="X296" s="149"/>
      <c r="Y296" s="149"/>
    </row>
    <row r="297" spans="24:25" x14ac:dyDescent="0.25">
      <c r="X297" s="149"/>
      <c r="Y297" s="149"/>
    </row>
    <row r="298" spans="24:25" x14ac:dyDescent="0.25">
      <c r="X298" s="149"/>
      <c r="Y298" s="149"/>
    </row>
    <row r="299" spans="24:25" x14ac:dyDescent="0.25">
      <c r="X299" s="149"/>
      <c r="Y299" s="149"/>
    </row>
    <row r="300" spans="24:25" x14ac:dyDescent="0.25">
      <c r="X300" s="149"/>
      <c r="Y300" s="149"/>
    </row>
    <row r="301" spans="24:25" x14ac:dyDescent="0.25">
      <c r="X301" s="149"/>
      <c r="Y301" s="149"/>
    </row>
    <row r="302" spans="24:25" x14ac:dyDescent="0.25">
      <c r="X302" s="149"/>
      <c r="Y302" s="149"/>
    </row>
    <row r="303" spans="24:25" x14ac:dyDescent="0.25">
      <c r="X303" s="149"/>
      <c r="Y303" s="149"/>
    </row>
    <row r="304" spans="24:25" x14ac:dyDescent="0.25">
      <c r="X304" s="149"/>
      <c r="Y304" s="149"/>
    </row>
    <row r="305" spans="24:25" x14ac:dyDescent="0.25">
      <c r="X305" s="149"/>
      <c r="Y305" s="149"/>
    </row>
    <row r="306" spans="24:25" x14ac:dyDescent="0.25">
      <c r="X306" s="149"/>
      <c r="Y306" s="149"/>
    </row>
    <row r="307" spans="24:25" x14ac:dyDescent="0.25">
      <c r="X307" s="149"/>
      <c r="Y307" s="149"/>
    </row>
    <row r="308" spans="24:25" x14ac:dyDescent="0.25">
      <c r="X308" s="149"/>
      <c r="Y308" s="149"/>
    </row>
    <row r="309" spans="24:25" x14ac:dyDescent="0.25">
      <c r="X309" s="149"/>
      <c r="Y309" s="149"/>
    </row>
    <row r="310" spans="24:25" x14ac:dyDescent="0.25">
      <c r="X310" s="149"/>
      <c r="Y310" s="149"/>
    </row>
    <row r="311" spans="24:25" x14ac:dyDescent="0.25">
      <c r="X311" s="149"/>
      <c r="Y311" s="149"/>
    </row>
    <row r="312" spans="24:25" x14ac:dyDescent="0.25">
      <c r="X312" s="149"/>
      <c r="Y312" s="149"/>
    </row>
    <row r="313" spans="24:25" x14ac:dyDescent="0.25">
      <c r="X313" s="149"/>
      <c r="Y313" s="149"/>
    </row>
    <row r="314" spans="24:25" x14ac:dyDescent="0.25">
      <c r="X314" s="149"/>
      <c r="Y314" s="149"/>
    </row>
    <row r="315" spans="24:25" x14ac:dyDescent="0.25">
      <c r="X315" s="149"/>
      <c r="Y315" s="149"/>
    </row>
    <row r="316" spans="24:25" x14ac:dyDescent="0.25">
      <c r="X316" s="149"/>
      <c r="Y316" s="149"/>
    </row>
    <row r="317" spans="24:25" x14ac:dyDescent="0.25">
      <c r="X317" s="149"/>
      <c r="Y317" s="149"/>
    </row>
    <row r="318" spans="24:25" x14ac:dyDescent="0.25">
      <c r="X318" s="149"/>
      <c r="Y318" s="149"/>
    </row>
    <row r="319" spans="24:25" x14ac:dyDescent="0.25">
      <c r="X319" s="149"/>
      <c r="Y319" s="149"/>
    </row>
    <row r="320" spans="24:25" x14ac:dyDescent="0.25">
      <c r="X320" s="149"/>
      <c r="Y320" s="149"/>
    </row>
    <row r="321" spans="24:25" x14ac:dyDescent="0.25">
      <c r="X321" s="149"/>
      <c r="Y321" s="149"/>
    </row>
    <row r="322" spans="24:25" x14ac:dyDescent="0.25">
      <c r="X322" s="149"/>
      <c r="Y322" s="149"/>
    </row>
    <row r="323" spans="24:25" x14ac:dyDescent="0.25">
      <c r="X323" s="149"/>
      <c r="Y323" s="149"/>
    </row>
    <row r="324" spans="24:25" x14ac:dyDescent="0.25">
      <c r="X324" s="149"/>
      <c r="Y324" s="149"/>
    </row>
    <row r="325" spans="24:25" x14ac:dyDescent="0.25">
      <c r="X325" s="149"/>
      <c r="Y325" s="149"/>
    </row>
    <row r="326" spans="24:25" x14ac:dyDescent="0.25">
      <c r="X326" s="149"/>
      <c r="Y326" s="149"/>
    </row>
    <row r="327" spans="24:25" x14ac:dyDescent="0.25">
      <c r="X327" s="149"/>
      <c r="Y327" s="149"/>
    </row>
    <row r="328" spans="24:25" x14ac:dyDescent="0.25">
      <c r="X328" s="149"/>
      <c r="Y328" s="149"/>
    </row>
    <row r="329" spans="24:25" x14ac:dyDescent="0.25">
      <c r="X329" s="149"/>
      <c r="Y329" s="149"/>
    </row>
    <row r="330" spans="24:25" x14ac:dyDescent="0.25">
      <c r="X330" s="149"/>
      <c r="Y330" s="149"/>
    </row>
    <row r="331" spans="24:25" x14ac:dyDescent="0.25">
      <c r="X331" s="149"/>
      <c r="Y331" s="149"/>
    </row>
    <row r="332" spans="24:25" x14ac:dyDescent="0.25">
      <c r="X332" s="149"/>
      <c r="Y332" s="149"/>
    </row>
    <row r="333" spans="24:25" x14ac:dyDescent="0.25">
      <c r="X333" s="149"/>
      <c r="Y333" s="149"/>
    </row>
    <row r="334" spans="24:25" x14ac:dyDescent="0.25">
      <c r="X334" s="149"/>
      <c r="Y334" s="149"/>
    </row>
    <row r="335" spans="24:25" x14ac:dyDescent="0.25">
      <c r="X335" s="149"/>
      <c r="Y335" s="149"/>
    </row>
    <row r="336" spans="24:25" x14ac:dyDescent="0.25">
      <c r="X336" s="149"/>
      <c r="Y336" s="149"/>
    </row>
    <row r="337" spans="24:25" x14ac:dyDescent="0.25">
      <c r="X337" s="149"/>
      <c r="Y337" s="149"/>
    </row>
    <row r="338" spans="24:25" x14ac:dyDescent="0.25">
      <c r="X338" s="149"/>
      <c r="Y338" s="149"/>
    </row>
    <row r="339" spans="24:25" x14ac:dyDescent="0.25">
      <c r="X339" s="149"/>
      <c r="Y339" s="149"/>
    </row>
    <row r="340" spans="24:25" x14ac:dyDescent="0.25">
      <c r="X340" s="149"/>
      <c r="Y340" s="149"/>
    </row>
    <row r="341" spans="24:25" x14ac:dyDescent="0.25">
      <c r="X341" s="149"/>
      <c r="Y341" s="149"/>
    </row>
    <row r="342" spans="24:25" x14ac:dyDescent="0.25">
      <c r="X342" s="149"/>
      <c r="Y342" s="149"/>
    </row>
    <row r="343" spans="24:25" x14ac:dyDescent="0.25">
      <c r="X343" s="149"/>
      <c r="Y343" s="149"/>
    </row>
    <row r="344" spans="24:25" x14ac:dyDescent="0.25">
      <c r="X344" s="149"/>
      <c r="Y344" s="149"/>
    </row>
    <row r="345" spans="24:25" x14ac:dyDescent="0.25">
      <c r="X345" s="149"/>
      <c r="Y345" s="149"/>
    </row>
    <row r="346" spans="24:25" x14ac:dyDescent="0.25">
      <c r="X346" s="149"/>
      <c r="Y346" s="149"/>
    </row>
    <row r="347" spans="24:25" x14ac:dyDescent="0.25">
      <c r="X347" s="149"/>
      <c r="Y347" s="149"/>
    </row>
    <row r="348" spans="24:25" x14ac:dyDescent="0.25">
      <c r="X348" s="149"/>
      <c r="Y348" s="149"/>
    </row>
    <row r="349" spans="24:25" x14ac:dyDescent="0.25">
      <c r="X349" s="149"/>
      <c r="Y349" s="149"/>
    </row>
    <row r="350" spans="24:25" x14ac:dyDescent="0.25">
      <c r="X350" s="149"/>
      <c r="Y350" s="149"/>
    </row>
    <row r="351" spans="24:25" x14ac:dyDescent="0.25">
      <c r="X351" s="149"/>
      <c r="Y351" s="149"/>
    </row>
    <row r="352" spans="24:25" x14ac:dyDescent="0.25">
      <c r="X352" s="149"/>
      <c r="Y352" s="149"/>
    </row>
    <row r="353" spans="24:25" x14ac:dyDescent="0.25">
      <c r="X353" s="149"/>
      <c r="Y353" s="149"/>
    </row>
    <row r="354" spans="24:25" x14ac:dyDescent="0.25">
      <c r="X354" s="149"/>
      <c r="Y354" s="149"/>
    </row>
    <row r="355" spans="24:25" x14ac:dyDescent="0.25">
      <c r="X355" s="149"/>
      <c r="Y355" s="149"/>
    </row>
    <row r="356" spans="24:25" x14ac:dyDescent="0.25">
      <c r="X356" s="149"/>
      <c r="Y356" s="149"/>
    </row>
    <row r="357" spans="24:25" x14ac:dyDescent="0.25">
      <c r="X357" s="149"/>
      <c r="Y357" s="149"/>
    </row>
    <row r="358" spans="24:25" x14ac:dyDescent="0.25">
      <c r="X358" s="149"/>
      <c r="Y358" s="149"/>
    </row>
    <row r="359" spans="24:25" x14ac:dyDescent="0.25">
      <c r="X359" s="149"/>
      <c r="Y359" s="149"/>
    </row>
    <row r="360" spans="24:25" x14ac:dyDescent="0.25">
      <c r="X360" s="149"/>
      <c r="Y360" s="149"/>
    </row>
    <row r="361" spans="24:25" x14ac:dyDescent="0.25">
      <c r="X361" s="149"/>
      <c r="Y361" s="149"/>
    </row>
    <row r="362" spans="24:25" x14ac:dyDescent="0.25">
      <c r="X362" s="149"/>
      <c r="Y362" s="149"/>
    </row>
    <row r="363" spans="24:25" x14ac:dyDescent="0.25">
      <c r="X363" s="149"/>
      <c r="Y363" s="149"/>
    </row>
    <row r="364" spans="24:25" x14ac:dyDescent="0.25">
      <c r="X364" s="149"/>
      <c r="Y364" s="149"/>
    </row>
    <row r="365" spans="24:25" x14ac:dyDescent="0.25">
      <c r="X365" s="149"/>
      <c r="Y365" s="149"/>
    </row>
    <row r="366" spans="24:25" x14ac:dyDescent="0.25">
      <c r="X366" s="149"/>
      <c r="Y366" s="149"/>
    </row>
    <row r="367" spans="24:25" x14ac:dyDescent="0.25">
      <c r="X367" s="149"/>
      <c r="Y367" s="149"/>
    </row>
    <row r="368" spans="24:25" x14ac:dyDescent="0.25">
      <c r="X368" s="149"/>
      <c r="Y368" s="149"/>
    </row>
    <row r="369" spans="24:25" x14ac:dyDescent="0.25">
      <c r="X369" s="149"/>
      <c r="Y369" s="149"/>
    </row>
    <row r="370" spans="24:25" x14ac:dyDescent="0.25">
      <c r="X370" s="149"/>
      <c r="Y370" s="149"/>
    </row>
    <row r="371" spans="24:25" x14ac:dyDescent="0.25">
      <c r="X371" s="149"/>
      <c r="Y371" s="149"/>
    </row>
    <row r="372" spans="24:25" x14ac:dyDescent="0.25">
      <c r="X372" s="149"/>
      <c r="Y372" s="149"/>
    </row>
    <row r="373" spans="24:25" x14ac:dyDescent="0.25">
      <c r="X373" s="149"/>
      <c r="Y373" s="149"/>
    </row>
    <row r="374" spans="24:25" x14ac:dyDescent="0.25">
      <c r="X374" s="149"/>
      <c r="Y374" s="149"/>
    </row>
    <row r="375" spans="24:25" x14ac:dyDescent="0.25">
      <c r="X375" s="149"/>
      <c r="Y375" s="149"/>
    </row>
    <row r="376" spans="24:25" x14ac:dyDescent="0.25">
      <c r="X376" s="149"/>
      <c r="Y376" s="149"/>
    </row>
    <row r="377" spans="24:25" x14ac:dyDescent="0.25">
      <c r="X377" s="149"/>
      <c r="Y377" s="149"/>
    </row>
    <row r="378" spans="24:25" x14ac:dyDescent="0.25">
      <c r="X378" s="149"/>
      <c r="Y378" s="149"/>
    </row>
    <row r="379" spans="24:25" x14ac:dyDescent="0.25">
      <c r="X379" s="149"/>
      <c r="Y379" s="149"/>
    </row>
    <row r="380" spans="24:25" x14ac:dyDescent="0.25">
      <c r="X380" s="149"/>
      <c r="Y380" s="149"/>
    </row>
    <row r="381" spans="24:25" x14ac:dyDescent="0.25">
      <c r="X381" s="149"/>
      <c r="Y381" s="149"/>
    </row>
    <row r="382" spans="24:25" x14ac:dyDescent="0.25">
      <c r="X382" s="149"/>
      <c r="Y382" s="149"/>
    </row>
    <row r="383" spans="24:25" x14ac:dyDescent="0.25">
      <c r="X383" s="149"/>
      <c r="Y383" s="149"/>
    </row>
    <row r="384" spans="24:25" x14ac:dyDescent="0.25">
      <c r="X384" s="149"/>
      <c r="Y384" s="149"/>
    </row>
    <row r="385" spans="24:25" x14ac:dyDescent="0.25">
      <c r="X385" s="149"/>
      <c r="Y385" s="149"/>
    </row>
    <row r="386" spans="24:25" x14ac:dyDescent="0.25">
      <c r="X386" s="149"/>
      <c r="Y386" s="149"/>
    </row>
    <row r="387" spans="24:25" x14ac:dyDescent="0.25">
      <c r="X387" s="149"/>
      <c r="Y387" s="149"/>
    </row>
    <row r="388" spans="24:25" x14ac:dyDescent="0.25">
      <c r="X388" s="149"/>
      <c r="Y388" s="149"/>
    </row>
    <row r="389" spans="24:25" x14ac:dyDescent="0.25">
      <c r="X389" s="149"/>
      <c r="Y389" s="149"/>
    </row>
    <row r="390" spans="24:25" x14ac:dyDescent="0.25">
      <c r="X390" s="149"/>
      <c r="Y390" s="149"/>
    </row>
    <row r="391" spans="24:25" x14ac:dyDescent="0.25">
      <c r="X391" s="149"/>
      <c r="Y391" s="149"/>
    </row>
    <row r="392" spans="24:25" x14ac:dyDescent="0.25">
      <c r="X392" s="149"/>
      <c r="Y392" s="149"/>
    </row>
    <row r="393" spans="24:25" x14ac:dyDescent="0.25">
      <c r="X393" s="149"/>
      <c r="Y393" s="149"/>
    </row>
    <row r="394" spans="24:25" x14ac:dyDescent="0.25">
      <c r="X394" s="149"/>
      <c r="Y394" s="149"/>
    </row>
    <row r="395" spans="24:25" x14ac:dyDescent="0.25">
      <c r="X395" s="149"/>
      <c r="Y395" s="149"/>
    </row>
    <row r="396" spans="24:25" x14ac:dyDescent="0.25">
      <c r="X396" s="149"/>
      <c r="Y396" s="149"/>
    </row>
    <row r="397" spans="24:25" x14ac:dyDescent="0.25">
      <c r="X397" s="149"/>
      <c r="Y397" s="149"/>
    </row>
    <row r="398" spans="24:25" x14ac:dyDescent="0.25">
      <c r="X398" s="149"/>
      <c r="Y398" s="149"/>
    </row>
    <row r="399" spans="24:25" x14ac:dyDescent="0.25">
      <c r="X399" s="149"/>
      <c r="Y399" s="149"/>
    </row>
    <row r="400" spans="24:25" x14ac:dyDescent="0.25">
      <c r="X400" s="149"/>
      <c r="Y400" s="149"/>
    </row>
    <row r="401" spans="24:25" x14ac:dyDescent="0.25">
      <c r="X401" s="149"/>
      <c r="Y401" s="149"/>
    </row>
    <row r="402" spans="24:25" x14ac:dyDescent="0.25">
      <c r="X402" s="149"/>
      <c r="Y402" s="149"/>
    </row>
    <row r="403" spans="24:25" x14ac:dyDescent="0.25">
      <c r="X403" s="149"/>
      <c r="Y403" s="149"/>
    </row>
    <row r="404" spans="24:25" x14ac:dyDescent="0.25">
      <c r="X404" s="149"/>
      <c r="Y404" s="149"/>
    </row>
    <row r="405" spans="24:25" x14ac:dyDescent="0.25">
      <c r="X405" s="149"/>
      <c r="Y405" s="149"/>
    </row>
    <row r="406" spans="24:25" x14ac:dyDescent="0.25">
      <c r="X406" s="149"/>
      <c r="Y406" s="149"/>
    </row>
    <row r="407" spans="24:25" x14ac:dyDescent="0.25">
      <c r="X407" s="149"/>
      <c r="Y407" s="149"/>
    </row>
    <row r="408" spans="24:25" x14ac:dyDescent="0.25">
      <c r="X408" s="149"/>
      <c r="Y408" s="149"/>
    </row>
    <row r="409" spans="24:25" x14ac:dyDescent="0.25">
      <c r="X409" s="149"/>
      <c r="Y409" s="149"/>
    </row>
    <row r="410" spans="24:25" x14ac:dyDescent="0.25">
      <c r="X410" s="149"/>
      <c r="Y410" s="149"/>
    </row>
    <row r="411" spans="24:25" x14ac:dyDescent="0.25">
      <c r="X411" s="149"/>
      <c r="Y411" s="149"/>
    </row>
    <row r="412" spans="24:25" x14ac:dyDescent="0.25">
      <c r="X412" s="149"/>
      <c r="Y412" s="149"/>
    </row>
    <row r="413" spans="24:25" x14ac:dyDescent="0.25">
      <c r="X413" s="149"/>
      <c r="Y413" s="149"/>
    </row>
    <row r="414" spans="24:25" x14ac:dyDescent="0.25">
      <c r="X414" s="149"/>
      <c r="Y414" s="149"/>
    </row>
    <row r="415" spans="24:25" x14ac:dyDescent="0.25">
      <c r="X415" s="149"/>
      <c r="Y415" s="149"/>
    </row>
    <row r="416" spans="24:25" x14ac:dyDescent="0.25">
      <c r="X416" s="149"/>
      <c r="Y416" s="149"/>
    </row>
    <row r="417" spans="24:25" x14ac:dyDescent="0.25">
      <c r="X417" s="149"/>
      <c r="Y417" s="149"/>
    </row>
    <row r="418" spans="24:25" x14ac:dyDescent="0.25">
      <c r="X418" s="149"/>
      <c r="Y418" s="149"/>
    </row>
    <row r="419" spans="24:25" x14ac:dyDescent="0.25">
      <c r="X419" s="149"/>
      <c r="Y419" s="149"/>
    </row>
    <row r="420" spans="24:25" x14ac:dyDescent="0.25">
      <c r="X420" s="149"/>
      <c r="Y420" s="149"/>
    </row>
    <row r="421" spans="24:25" x14ac:dyDescent="0.25">
      <c r="X421" s="149"/>
      <c r="Y421" s="149"/>
    </row>
    <row r="422" spans="24:25" x14ac:dyDescent="0.25">
      <c r="X422" s="149"/>
      <c r="Y422" s="149"/>
    </row>
    <row r="423" spans="24:25" x14ac:dyDescent="0.25">
      <c r="X423" s="149"/>
      <c r="Y423" s="149"/>
    </row>
    <row r="424" spans="24:25" x14ac:dyDescent="0.25">
      <c r="X424" s="149"/>
      <c r="Y424" s="149"/>
    </row>
    <row r="425" spans="24:25" x14ac:dyDescent="0.25">
      <c r="X425" s="149"/>
      <c r="Y425" s="149"/>
    </row>
    <row r="426" spans="24:25" x14ac:dyDescent="0.25">
      <c r="X426" s="149"/>
      <c r="Y426" s="149"/>
    </row>
    <row r="427" spans="24:25" x14ac:dyDescent="0.25">
      <c r="X427" s="149"/>
      <c r="Y427" s="149"/>
    </row>
    <row r="428" spans="24:25" x14ac:dyDescent="0.25">
      <c r="X428" s="149"/>
      <c r="Y428" s="149"/>
    </row>
    <row r="429" spans="24:25" x14ac:dyDescent="0.25">
      <c r="X429" s="149"/>
      <c r="Y429" s="149"/>
    </row>
    <row r="430" spans="24:25" x14ac:dyDescent="0.25">
      <c r="X430" s="149"/>
      <c r="Y430" s="149"/>
    </row>
    <row r="431" spans="24:25" x14ac:dyDescent="0.25">
      <c r="X431" s="149"/>
      <c r="Y431" s="149"/>
    </row>
    <row r="432" spans="24:25" x14ac:dyDescent="0.25">
      <c r="X432" s="149"/>
      <c r="Y432" s="149"/>
    </row>
    <row r="433" spans="24:25" x14ac:dyDescent="0.25">
      <c r="X433" s="149"/>
      <c r="Y433" s="149"/>
    </row>
    <row r="434" spans="24:25" x14ac:dyDescent="0.25">
      <c r="X434" s="149"/>
      <c r="Y434" s="149"/>
    </row>
    <row r="435" spans="24:25" x14ac:dyDescent="0.25">
      <c r="X435" s="149"/>
      <c r="Y435" s="149"/>
    </row>
    <row r="436" spans="24:25" x14ac:dyDescent="0.25">
      <c r="X436" s="149"/>
      <c r="Y436" s="149"/>
    </row>
    <row r="437" spans="24:25" x14ac:dyDescent="0.25">
      <c r="X437" s="149"/>
      <c r="Y437" s="149"/>
    </row>
    <row r="438" spans="24:25" x14ac:dyDescent="0.25">
      <c r="X438" s="149"/>
      <c r="Y438" s="149"/>
    </row>
    <row r="439" spans="24:25" x14ac:dyDescent="0.25">
      <c r="X439" s="149"/>
      <c r="Y439" s="149"/>
    </row>
    <row r="440" spans="24:25" x14ac:dyDescent="0.25">
      <c r="X440" s="149"/>
      <c r="Y440" s="149"/>
    </row>
    <row r="441" spans="24:25" x14ac:dyDescent="0.25">
      <c r="X441" s="149"/>
      <c r="Y441" s="149"/>
    </row>
    <row r="442" spans="24:25" x14ac:dyDescent="0.25">
      <c r="X442" s="149"/>
      <c r="Y442" s="149"/>
    </row>
    <row r="443" spans="24:25" x14ac:dyDescent="0.25">
      <c r="X443" s="149"/>
      <c r="Y443" s="149"/>
    </row>
    <row r="444" spans="24:25" x14ac:dyDescent="0.25">
      <c r="X444" s="149"/>
      <c r="Y444" s="149"/>
    </row>
    <row r="445" spans="24:25" x14ac:dyDescent="0.25">
      <c r="X445" s="149"/>
      <c r="Y445" s="149"/>
    </row>
    <row r="446" spans="24:25" x14ac:dyDescent="0.25">
      <c r="X446" s="149"/>
      <c r="Y446" s="149"/>
    </row>
    <row r="447" spans="24:25" x14ac:dyDescent="0.25">
      <c r="X447" s="149"/>
      <c r="Y447" s="149"/>
    </row>
    <row r="448" spans="24:25" x14ac:dyDescent="0.25">
      <c r="X448" s="149"/>
      <c r="Y448" s="149"/>
    </row>
    <row r="449" spans="24:25" x14ac:dyDescent="0.25">
      <c r="X449" s="149"/>
      <c r="Y449" s="149"/>
    </row>
    <row r="450" spans="24:25" x14ac:dyDescent="0.25">
      <c r="X450" s="149"/>
      <c r="Y450" s="149"/>
    </row>
    <row r="451" spans="24:25" x14ac:dyDescent="0.25">
      <c r="X451" s="149"/>
      <c r="Y451" s="149"/>
    </row>
    <row r="452" spans="24:25" x14ac:dyDescent="0.25">
      <c r="X452" s="149"/>
      <c r="Y452" s="149"/>
    </row>
    <row r="453" spans="24:25" x14ac:dyDescent="0.25">
      <c r="X453" s="149"/>
      <c r="Y453" s="149"/>
    </row>
    <row r="454" spans="24:25" x14ac:dyDescent="0.25">
      <c r="X454" s="149"/>
      <c r="Y454" s="149"/>
    </row>
    <row r="455" spans="24:25" x14ac:dyDescent="0.25">
      <c r="X455" s="149"/>
      <c r="Y455" s="149"/>
    </row>
    <row r="456" spans="24:25" x14ac:dyDescent="0.25">
      <c r="X456" s="149"/>
      <c r="Y456" s="149"/>
    </row>
    <row r="457" spans="24:25" x14ac:dyDescent="0.25">
      <c r="X457" s="149"/>
      <c r="Y457" s="149"/>
    </row>
    <row r="458" spans="24:25" x14ac:dyDescent="0.25">
      <c r="X458" s="149"/>
      <c r="Y458" s="149"/>
    </row>
    <row r="459" spans="24:25" x14ac:dyDescent="0.25">
      <c r="X459" s="149"/>
      <c r="Y459" s="149"/>
    </row>
    <row r="460" spans="24:25" x14ac:dyDescent="0.25">
      <c r="X460" s="149"/>
      <c r="Y460" s="149"/>
    </row>
    <row r="461" spans="24:25" x14ac:dyDescent="0.25">
      <c r="X461" s="149"/>
      <c r="Y461" s="149"/>
    </row>
    <row r="462" spans="24:25" x14ac:dyDescent="0.25">
      <c r="X462" s="149"/>
      <c r="Y462" s="149"/>
    </row>
    <row r="463" spans="24:25" x14ac:dyDescent="0.25">
      <c r="X463" s="149"/>
      <c r="Y463" s="149"/>
    </row>
    <row r="464" spans="24:25" x14ac:dyDescent="0.25">
      <c r="X464" s="149"/>
      <c r="Y464" s="149"/>
    </row>
    <row r="465" spans="24:25" x14ac:dyDescent="0.25">
      <c r="X465" s="149"/>
      <c r="Y465" s="149"/>
    </row>
    <row r="466" spans="24:25" x14ac:dyDescent="0.25">
      <c r="X466" s="149"/>
      <c r="Y466" s="149"/>
    </row>
    <row r="467" spans="24:25" x14ac:dyDescent="0.25">
      <c r="X467" s="149"/>
      <c r="Y467" s="149"/>
    </row>
    <row r="468" spans="24:25" x14ac:dyDescent="0.25">
      <c r="X468" s="149"/>
      <c r="Y468" s="149"/>
    </row>
    <row r="469" spans="24:25" x14ac:dyDescent="0.25">
      <c r="X469" s="149"/>
      <c r="Y469" s="149"/>
    </row>
    <row r="470" spans="24:25" x14ac:dyDescent="0.25">
      <c r="X470" s="149"/>
      <c r="Y470" s="149"/>
    </row>
    <row r="471" spans="24:25" x14ac:dyDescent="0.25">
      <c r="X471" s="149"/>
      <c r="Y471" s="149"/>
    </row>
    <row r="472" spans="24:25" x14ac:dyDescent="0.25">
      <c r="X472" s="149"/>
      <c r="Y472" s="149"/>
    </row>
    <row r="473" spans="24:25" x14ac:dyDescent="0.25">
      <c r="X473" s="149"/>
      <c r="Y473" s="149"/>
    </row>
    <row r="474" spans="24:25" x14ac:dyDescent="0.25">
      <c r="X474" s="149"/>
      <c r="Y474" s="149"/>
    </row>
    <row r="475" spans="24:25" x14ac:dyDescent="0.25">
      <c r="X475" s="149"/>
      <c r="Y475" s="149"/>
    </row>
    <row r="476" spans="24:25" x14ac:dyDescent="0.25">
      <c r="X476" s="149"/>
      <c r="Y476" s="149"/>
    </row>
    <row r="477" spans="24:25" x14ac:dyDescent="0.25">
      <c r="X477" s="149"/>
      <c r="Y477" s="149"/>
    </row>
    <row r="478" spans="24:25" x14ac:dyDescent="0.25">
      <c r="X478" s="149"/>
      <c r="Y478" s="149"/>
    </row>
    <row r="479" spans="24:25" x14ac:dyDescent="0.25">
      <c r="X479" s="149"/>
      <c r="Y479" s="149"/>
    </row>
    <row r="480" spans="24:25" x14ac:dyDescent="0.25">
      <c r="X480" s="149"/>
      <c r="Y480" s="149"/>
    </row>
  </sheetData>
  <mergeCells count="130">
    <mergeCell ref="A18:A21"/>
    <mergeCell ref="A29:A32"/>
    <mergeCell ref="A34:B34"/>
    <mergeCell ref="A36:B37"/>
    <mergeCell ref="C36:D36"/>
    <mergeCell ref="E36:G36"/>
    <mergeCell ref="A6:J6"/>
    <mergeCell ref="A7:J7"/>
    <mergeCell ref="A10:B11"/>
    <mergeCell ref="C10:D10"/>
    <mergeCell ref="E10:G10"/>
    <mergeCell ref="H10:H11"/>
    <mergeCell ref="I10:I11"/>
    <mergeCell ref="J10:J11"/>
    <mergeCell ref="A45:B45"/>
    <mergeCell ref="A46:B46"/>
    <mergeCell ref="A47:B47"/>
    <mergeCell ref="A48:B48"/>
    <mergeCell ref="A49:B49"/>
    <mergeCell ref="A51:B52"/>
    <mergeCell ref="H36:H37"/>
    <mergeCell ref="I36:I37"/>
    <mergeCell ref="J36:J37"/>
    <mergeCell ref="A40:B40"/>
    <mergeCell ref="A41:B41"/>
    <mergeCell ref="A43:B43"/>
    <mergeCell ref="A55:B56"/>
    <mergeCell ref="C55:D55"/>
    <mergeCell ref="E55:G55"/>
    <mergeCell ref="H55:H56"/>
    <mergeCell ref="I55:I56"/>
    <mergeCell ref="J55:J56"/>
    <mergeCell ref="C51:D51"/>
    <mergeCell ref="E51:G51"/>
    <mergeCell ref="H51:H52"/>
    <mergeCell ref="I51:I52"/>
    <mergeCell ref="J51:J52"/>
    <mergeCell ref="A53:B53"/>
    <mergeCell ref="O88:O90"/>
    <mergeCell ref="P88:P90"/>
    <mergeCell ref="Q88:Q90"/>
    <mergeCell ref="E89:H89"/>
    <mergeCell ref="I89:L89"/>
    <mergeCell ref="A93:B93"/>
    <mergeCell ref="P65:P67"/>
    <mergeCell ref="Q65:Q67"/>
    <mergeCell ref="E66:H66"/>
    <mergeCell ref="I66:L66"/>
    <mergeCell ref="A85:B85"/>
    <mergeCell ref="A88:B90"/>
    <mergeCell ref="C88:D89"/>
    <mergeCell ref="E88:L88"/>
    <mergeCell ref="M88:M90"/>
    <mergeCell ref="N88:N90"/>
    <mergeCell ref="A65:B67"/>
    <mergeCell ref="C65:D66"/>
    <mergeCell ref="E65:L65"/>
    <mergeCell ref="M65:M67"/>
    <mergeCell ref="N65:N67"/>
    <mergeCell ref="O65:O67"/>
    <mergeCell ref="A103:D103"/>
    <mergeCell ref="A104:B104"/>
    <mergeCell ref="A105:B105"/>
    <mergeCell ref="A106:B106"/>
    <mergeCell ref="A107:A108"/>
    <mergeCell ref="A109:B109"/>
    <mergeCell ref="C109:D109"/>
    <mergeCell ref="A94:D94"/>
    <mergeCell ref="A95:B95"/>
    <mergeCell ref="A96:A97"/>
    <mergeCell ref="A98:A99"/>
    <mergeCell ref="A100:A101"/>
    <mergeCell ref="A102:B102"/>
    <mergeCell ref="J114:J115"/>
    <mergeCell ref="K114:K115"/>
    <mergeCell ref="A116:A118"/>
    <mergeCell ref="A121:B121"/>
    <mergeCell ref="A123:A125"/>
    <mergeCell ref="A110:B110"/>
    <mergeCell ref="A111:B111"/>
    <mergeCell ref="A112:B112"/>
    <mergeCell ref="A114:B115"/>
    <mergeCell ref="C114:E114"/>
    <mergeCell ref="F114:H114"/>
    <mergeCell ref="A126:A128"/>
    <mergeCell ref="A131:A133"/>
    <mergeCell ref="A135:A137"/>
    <mergeCell ref="A139:B139"/>
    <mergeCell ref="A147:F147"/>
    <mergeCell ref="C148:D149"/>
    <mergeCell ref="E148:F149"/>
    <mergeCell ref="A149:B149"/>
    <mergeCell ref="I114:I115"/>
    <mergeCell ref="A160:A161"/>
    <mergeCell ref="A162:B162"/>
    <mergeCell ref="A163:B163"/>
    <mergeCell ref="A165:B166"/>
    <mergeCell ref="C165:C166"/>
    <mergeCell ref="D165:I165"/>
    <mergeCell ref="A151:B151"/>
    <mergeCell ref="A152:B152"/>
    <mergeCell ref="A153:B153"/>
    <mergeCell ref="A155:B156"/>
    <mergeCell ref="C155:C156"/>
    <mergeCell ref="A157:B157"/>
    <mergeCell ref="L171:L172"/>
    <mergeCell ref="A173:B173"/>
    <mergeCell ref="A174:B174"/>
    <mergeCell ref="A175:B175"/>
    <mergeCell ref="A177:B177"/>
    <mergeCell ref="A178:A180"/>
    <mergeCell ref="J165:J166"/>
    <mergeCell ref="A167:B167"/>
    <mergeCell ref="A168:B168"/>
    <mergeCell ref="A169:B169"/>
    <mergeCell ref="A171:B172"/>
    <mergeCell ref="C171:C172"/>
    <mergeCell ref="D171:K171"/>
    <mergeCell ref="A200:B200"/>
    <mergeCell ref="A201:B201"/>
    <mergeCell ref="A202:B202"/>
    <mergeCell ref="A203:B203"/>
    <mergeCell ref="A205:B206"/>
    <mergeCell ref="C205:C206"/>
    <mergeCell ref="A182:B182"/>
    <mergeCell ref="A183:A189"/>
    <mergeCell ref="A190:A192"/>
    <mergeCell ref="A193:A195"/>
    <mergeCell ref="A196:A197"/>
    <mergeCell ref="A198:B19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workbookViewId="0">
      <selection sqref="A1:XFD1048576"/>
    </sheetView>
  </sheetViews>
  <sheetFormatPr baseColWidth="10" defaultRowHeight="15" x14ac:dyDescent="0.25"/>
  <cols>
    <col min="1" max="1" width="24.42578125" customWidth="1"/>
    <col min="2" max="2" width="51.42578125" bestFit="1" customWidth="1"/>
  </cols>
  <sheetData>
    <row r="1" spans="1:2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70"/>
    </row>
    <row r="2" spans="1:26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70"/>
    </row>
    <row r="3" spans="1:26" x14ac:dyDescent="0.2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4</v>
      </c>
      <c r="B5" s="5"/>
      <c r="C5" s="5"/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70"/>
    </row>
    <row r="6" spans="1:26" x14ac:dyDescent="0.2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70"/>
    </row>
    <row r="7" spans="1:26" x14ac:dyDescent="0.2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5"/>
      <c r="B8" s="3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70"/>
    </row>
    <row r="9" spans="1:26" x14ac:dyDescent="0.25">
      <c r="A9" s="7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1063"/>
      <c r="B11" s="1064"/>
      <c r="C11" s="502" t="s">
        <v>14</v>
      </c>
      <c r="D11" s="502" t="s">
        <v>15</v>
      </c>
      <c r="E11" s="10" t="s">
        <v>16</v>
      </c>
      <c r="F11" s="11" t="s">
        <v>17</v>
      </c>
      <c r="G11" s="12" t="s">
        <v>18</v>
      </c>
      <c r="H11" s="1082"/>
      <c r="I11" s="1082"/>
      <c r="J11" s="1082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5" t="s">
        <v>19</v>
      </c>
      <c r="B12" s="16"/>
      <c r="C12" s="202"/>
      <c r="D12" s="203"/>
      <c r="E12" s="204"/>
      <c r="F12" s="205"/>
      <c r="G12" s="206"/>
      <c r="H12" s="207"/>
      <c r="I12" s="207"/>
      <c r="J12" s="207"/>
      <c r="K12" s="451" t="s">
        <v>20</v>
      </c>
      <c r="L12" s="18"/>
      <c r="M12" s="18"/>
      <c r="N12" s="1"/>
      <c r="O12" s="1"/>
      <c r="P12" s="1"/>
      <c r="Q12" s="1"/>
      <c r="R12" s="1"/>
      <c r="S12" s="1"/>
      <c r="T12" s="1"/>
      <c r="U12" s="1"/>
      <c r="V12" s="1"/>
      <c r="W12" s="1"/>
      <c r="X12" s="167">
        <v>0</v>
      </c>
      <c r="Y12" s="19">
        <v>0</v>
      </c>
      <c r="Z12" s="1"/>
    </row>
    <row r="13" spans="1:26" x14ac:dyDescent="0.25">
      <c r="A13" s="503" t="s">
        <v>21</v>
      </c>
      <c r="B13" s="20" t="s">
        <v>22</v>
      </c>
      <c r="C13" s="208"/>
      <c r="D13" s="209"/>
      <c r="E13" s="210"/>
      <c r="F13" s="211"/>
      <c r="G13" s="212"/>
      <c r="H13" s="213"/>
      <c r="I13" s="213"/>
      <c r="J13" s="213"/>
      <c r="K13" s="451" t="s">
        <v>20</v>
      </c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67">
        <v>0</v>
      </c>
      <c r="Y13" s="19">
        <v>0</v>
      </c>
      <c r="Z13" s="1"/>
    </row>
    <row r="14" spans="1:26" x14ac:dyDescent="0.25">
      <c r="A14" s="23" t="s">
        <v>23</v>
      </c>
      <c r="B14" s="24" t="s">
        <v>24</v>
      </c>
      <c r="C14" s="214"/>
      <c r="D14" s="215"/>
      <c r="E14" s="216"/>
      <c r="F14" s="217"/>
      <c r="G14" s="218"/>
      <c r="H14" s="219"/>
      <c r="I14" s="219"/>
      <c r="J14" s="219"/>
      <c r="K14" s="451" t="s">
        <v>20</v>
      </c>
      <c r="L14" s="22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67">
        <v>0</v>
      </c>
      <c r="Y14" s="19">
        <v>0</v>
      </c>
      <c r="Z14" s="1"/>
    </row>
    <row r="15" spans="1:26" x14ac:dyDescent="0.25">
      <c r="A15" s="23" t="s">
        <v>25</v>
      </c>
      <c r="B15" s="24" t="s">
        <v>26</v>
      </c>
      <c r="C15" s="214"/>
      <c r="D15" s="215"/>
      <c r="E15" s="216"/>
      <c r="F15" s="217"/>
      <c r="G15" s="218"/>
      <c r="H15" s="219"/>
      <c r="I15" s="219"/>
      <c r="J15" s="219"/>
      <c r="K15" s="451" t="s">
        <v>20</v>
      </c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67">
        <v>0</v>
      </c>
      <c r="Y15" s="19">
        <v>0</v>
      </c>
      <c r="Z15" s="1"/>
    </row>
    <row r="16" spans="1:26" x14ac:dyDescent="0.25">
      <c r="A16" s="23" t="s">
        <v>27</v>
      </c>
      <c r="B16" s="24" t="s">
        <v>28</v>
      </c>
      <c r="C16" s="214"/>
      <c r="D16" s="215"/>
      <c r="E16" s="216"/>
      <c r="F16" s="217"/>
      <c r="G16" s="218"/>
      <c r="H16" s="219"/>
      <c r="I16" s="219"/>
      <c r="J16" s="219"/>
      <c r="K16" s="451" t="s">
        <v>20</v>
      </c>
      <c r="L16" s="22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67">
        <v>0</v>
      </c>
      <c r="Y16" s="19">
        <v>0</v>
      </c>
      <c r="Z16" s="1"/>
    </row>
    <row r="17" spans="1:26" x14ac:dyDescent="0.25">
      <c r="A17" s="25" t="s">
        <v>29</v>
      </c>
      <c r="B17" s="26" t="s">
        <v>30</v>
      </c>
      <c r="C17" s="220"/>
      <c r="D17" s="221"/>
      <c r="E17" s="222"/>
      <c r="F17" s="223"/>
      <c r="G17" s="224"/>
      <c r="H17" s="225"/>
      <c r="I17" s="225"/>
      <c r="J17" s="225"/>
      <c r="K17" s="451" t="s">
        <v>20</v>
      </c>
      <c r="L17" s="22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67">
        <v>0</v>
      </c>
      <c r="Y17" s="19">
        <v>0</v>
      </c>
      <c r="Z17" s="1"/>
    </row>
    <row r="18" spans="1:26" x14ac:dyDescent="0.25">
      <c r="A18" s="1125" t="s">
        <v>31</v>
      </c>
      <c r="B18" s="20" t="s">
        <v>32</v>
      </c>
      <c r="C18" s="208"/>
      <c r="D18" s="209"/>
      <c r="E18" s="210"/>
      <c r="F18" s="211"/>
      <c r="G18" s="212"/>
      <c r="H18" s="213"/>
      <c r="I18" s="213"/>
      <c r="J18" s="213"/>
      <c r="K18" s="451" t="s">
        <v>20</v>
      </c>
      <c r="L18" s="22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67">
        <v>0</v>
      </c>
      <c r="Y18" s="19">
        <v>0</v>
      </c>
      <c r="Z18" s="1"/>
    </row>
    <row r="19" spans="1:26" x14ac:dyDescent="0.25">
      <c r="A19" s="1125"/>
      <c r="B19" s="27" t="s">
        <v>33</v>
      </c>
      <c r="C19" s="226"/>
      <c r="D19" s="227"/>
      <c r="E19" s="228"/>
      <c r="F19" s="229"/>
      <c r="G19" s="230"/>
      <c r="H19" s="231"/>
      <c r="I19" s="231"/>
      <c r="J19" s="231"/>
      <c r="K19" s="451" t="s">
        <v>20</v>
      </c>
      <c r="L19" s="22"/>
      <c r="M19" s="22"/>
      <c r="N19" s="1"/>
      <c r="O19" s="1"/>
      <c r="P19" s="1"/>
      <c r="Q19" s="1"/>
      <c r="R19" s="1"/>
      <c r="S19" s="1"/>
      <c r="T19" s="1"/>
      <c r="U19" s="1"/>
      <c r="V19" s="1"/>
      <c r="W19" s="1"/>
      <c r="X19" s="167">
        <v>0</v>
      </c>
      <c r="Y19" s="19">
        <v>0</v>
      </c>
      <c r="Z19" s="1"/>
    </row>
    <row r="20" spans="1:26" x14ac:dyDescent="0.25">
      <c r="A20" s="1125"/>
      <c r="B20" s="28" t="s">
        <v>34</v>
      </c>
      <c r="C20" s="214"/>
      <c r="D20" s="215"/>
      <c r="E20" s="216"/>
      <c r="F20" s="217"/>
      <c r="G20" s="218"/>
      <c r="H20" s="219"/>
      <c r="I20" s="219"/>
      <c r="J20" s="219"/>
      <c r="K20" s="451" t="s">
        <v>20</v>
      </c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67">
        <v>0</v>
      </c>
      <c r="Y20" s="19">
        <v>0</v>
      </c>
      <c r="Z20" s="1"/>
    </row>
    <row r="21" spans="1:26" x14ac:dyDescent="0.25">
      <c r="A21" s="1126"/>
      <c r="B21" s="29" t="s">
        <v>35</v>
      </c>
      <c r="C21" s="220"/>
      <c r="D21" s="221"/>
      <c r="E21" s="222"/>
      <c r="F21" s="223"/>
      <c r="G21" s="224"/>
      <c r="H21" s="225"/>
      <c r="I21" s="225"/>
      <c r="J21" s="225"/>
      <c r="K21" s="451" t="s">
        <v>20</v>
      </c>
      <c r="L21" s="22"/>
      <c r="M21" s="22"/>
      <c r="N21" s="1"/>
      <c r="O21" s="1"/>
      <c r="P21" s="1"/>
      <c r="Q21" s="1"/>
      <c r="R21" s="1"/>
      <c r="S21" s="1"/>
      <c r="T21" s="1"/>
      <c r="U21" s="1"/>
      <c r="V21" s="1"/>
      <c r="W21" s="1"/>
      <c r="X21" s="167">
        <v>0</v>
      </c>
      <c r="Y21" s="19">
        <v>0</v>
      </c>
      <c r="Z21" s="1"/>
    </row>
    <row r="22" spans="1:26" ht="22.5" x14ac:dyDescent="0.25">
      <c r="A22" s="504" t="s">
        <v>36</v>
      </c>
      <c r="B22" s="397" t="s">
        <v>37</v>
      </c>
      <c r="C22" s="208"/>
      <c r="D22" s="209"/>
      <c r="E22" s="210"/>
      <c r="F22" s="211"/>
      <c r="G22" s="212"/>
      <c r="H22" s="213"/>
      <c r="I22" s="213"/>
      <c r="J22" s="213"/>
      <c r="K22" s="451" t="s">
        <v>20</v>
      </c>
      <c r="L22" s="22"/>
      <c r="M22" s="22"/>
      <c r="N22" s="1"/>
      <c r="O22" s="1"/>
      <c r="P22" s="1"/>
      <c r="Q22" s="1"/>
      <c r="R22" s="1"/>
      <c r="S22" s="1"/>
      <c r="T22" s="1"/>
      <c r="U22" s="1"/>
      <c r="V22" s="1"/>
      <c r="W22" s="1"/>
      <c r="X22" s="167">
        <v>0</v>
      </c>
      <c r="Y22" s="19">
        <v>0</v>
      </c>
      <c r="Z22" s="1"/>
    </row>
    <row r="23" spans="1:26" ht="22.5" x14ac:dyDescent="0.25">
      <c r="A23" s="504" t="s">
        <v>38</v>
      </c>
      <c r="B23" s="398" t="s">
        <v>39</v>
      </c>
      <c r="C23" s="232"/>
      <c r="D23" s="233"/>
      <c r="E23" s="234"/>
      <c r="F23" s="235"/>
      <c r="G23" s="236"/>
      <c r="H23" s="207"/>
      <c r="I23" s="207"/>
      <c r="J23" s="207"/>
      <c r="K23" s="451" t="s">
        <v>20</v>
      </c>
      <c r="L23" s="22"/>
      <c r="M23" s="22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67">
        <v>0</v>
      </c>
      <c r="Y23" s="19">
        <v>0</v>
      </c>
      <c r="Z23" s="172"/>
    </row>
    <row r="24" spans="1:26" x14ac:dyDescent="0.25">
      <c r="A24" s="504" t="s">
        <v>40</v>
      </c>
      <c r="B24" s="32" t="s">
        <v>41</v>
      </c>
      <c r="C24" s="237"/>
      <c r="D24" s="238"/>
      <c r="E24" s="239"/>
      <c r="F24" s="240"/>
      <c r="G24" s="241"/>
      <c r="H24" s="242"/>
      <c r="I24" s="242"/>
      <c r="J24" s="242"/>
      <c r="K24" s="451" t="s">
        <v>20</v>
      </c>
      <c r="L24" s="22"/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67">
        <v>0</v>
      </c>
      <c r="Y24" s="19">
        <v>0</v>
      </c>
      <c r="Z24" s="1"/>
    </row>
    <row r="25" spans="1:26" x14ac:dyDescent="0.25">
      <c r="A25" s="33" t="s">
        <v>42</v>
      </c>
      <c r="B25" s="34"/>
      <c r="C25" s="208"/>
      <c r="D25" s="209"/>
      <c r="E25" s="210"/>
      <c r="F25" s="211"/>
      <c r="G25" s="212"/>
      <c r="H25" s="213"/>
      <c r="I25" s="213"/>
      <c r="J25" s="213"/>
      <c r="K25" s="451" t="s">
        <v>20</v>
      </c>
      <c r="L25" s="22"/>
      <c r="M25" s="22"/>
      <c r="N25" s="1"/>
      <c r="O25" s="1"/>
      <c r="P25" s="1"/>
      <c r="Q25" s="1"/>
      <c r="R25" s="1"/>
      <c r="S25" s="1"/>
      <c r="T25" s="1"/>
      <c r="U25" s="1"/>
      <c r="V25" s="1"/>
      <c r="W25" s="1"/>
      <c r="X25" s="167">
        <v>0</v>
      </c>
      <c r="Y25" s="19">
        <v>0</v>
      </c>
      <c r="Z25" s="1"/>
    </row>
    <row r="26" spans="1:26" x14ac:dyDescent="0.25">
      <c r="A26" s="35" t="s">
        <v>43</v>
      </c>
      <c r="B26" s="36" t="s">
        <v>44</v>
      </c>
      <c r="C26" s="226"/>
      <c r="D26" s="227"/>
      <c r="E26" s="228"/>
      <c r="F26" s="229"/>
      <c r="G26" s="230"/>
      <c r="H26" s="231"/>
      <c r="I26" s="231"/>
      <c r="J26" s="231"/>
      <c r="K26" s="451" t="s">
        <v>20</v>
      </c>
      <c r="L26" s="22"/>
      <c r="M26" s="22"/>
      <c r="N26" s="1"/>
      <c r="O26" s="1"/>
      <c r="P26" s="1"/>
      <c r="Q26" s="1"/>
      <c r="R26" s="1"/>
      <c r="S26" s="1"/>
      <c r="T26" s="1"/>
      <c r="U26" s="1"/>
      <c r="V26" s="1"/>
      <c r="W26" s="1"/>
      <c r="X26" s="167">
        <v>0</v>
      </c>
      <c r="Y26" s="19">
        <v>0</v>
      </c>
      <c r="Z26" s="1"/>
    </row>
    <row r="27" spans="1:26" x14ac:dyDescent="0.25">
      <c r="A27" s="23" t="s">
        <v>45</v>
      </c>
      <c r="B27" s="37" t="s">
        <v>46</v>
      </c>
      <c r="C27" s="214"/>
      <c r="D27" s="243"/>
      <c r="E27" s="244"/>
      <c r="F27" s="245"/>
      <c r="G27" s="246"/>
      <c r="H27" s="219"/>
      <c r="I27" s="219"/>
      <c r="J27" s="219"/>
      <c r="K27" s="451" t="s">
        <v>20</v>
      </c>
      <c r="L27" s="22"/>
      <c r="M27" s="22"/>
      <c r="N27" s="1"/>
      <c r="O27" s="1"/>
      <c r="P27" s="1"/>
      <c r="Q27" s="1"/>
      <c r="R27" s="1"/>
      <c r="S27" s="1"/>
      <c r="T27" s="1"/>
      <c r="U27" s="1"/>
      <c r="V27" s="1"/>
      <c r="W27" s="1"/>
      <c r="X27" s="167">
        <v>0</v>
      </c>
      <c r="Y27" s="19">
        <v>0</v>
      </c>
      <c r="Z27" s="1"/>
    </row>
    <row r="28" spans="1:26" x14ac:dyDescent="0.25">
      <c r="A28" s="23" t="s">
        <v>47</v>
      </c>
      <c r="B28" s="37" t="s">
        <v>48</v>
      </c>
      <c r="C28" s="214"/>
      <c r="D28" s="243"/>
      <c r="E28" s="244"/>
      <c r="F28" s="245"/>
      <c r="G28" s="246"/>
      <c r="H28" s="219"/>
      <c r="I28" s="219"/>
      <c r="J28" s="219"/>
      <c r="K28" s="451" t="s">
        <v>20</v>
      </c>
      <c r="L28" s="22"/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  <c r="X28" s="167">
        <v>0</v>
      </c>
      <c r="Y28" s="19">
        <v>0</v>
      </c>
      <c r="Z28" s="1"/>
    </row>
    <row r="29" spans="1:26" x14ac:dyDescent="0.25">
      <c r="A29" s="1123" t="s">
        <v>25</v>
      </c>
      <c r="B29" s="29" t="s">
        <v>49</v>
      </c>
      <c r="C29" s="220"/>
      <c r="D29" s="221"/>
      <c r="E29" s="222"/>
      <c r="F29" s="223"/>
      <c r="G29" s="224"/>
      <c r="H29" s="225"/>
      <c r="I29" s="225"/>
      <c r="J29" s="225"/>
      <c r="K29" s="451" t="s">
        <v>20</v>
      </c>
      <c r="L29" s="22"/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  <c r="X29" s="167">
        <v>0</v>
      </c>
      <c r="Y29" s="19">
        <v>0</v>
      </c>
      <c r="Z29" s="1"/>
    </row>
    <row r="30" spans="1:26" x14ac:dyDescent="0.25">
      <c r="A30" s="1082"/>
      <c r="B30" s="38" t="s">
        <v>50</v>
      </c>
      <c r="C30" s="247"/>
      <c r="D30" s="248"/>
      <c r="E30" s="249"/>
      <c r="F30" s="250"/>
      <c r="G30" s="251"/>
      <c r="H30" s="252"/>
      <c r="I30" s="252"/>
      <c r="J30" s="252"/>
      <c r="K30" s="451" t="s">
        <v>20</v>
      </c>
      <c r="L30" s="22"/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  <c r="X30" s="167">
        <v>0</v>
      </c>
      <c r="Y30" s="19">
        <v>0</v>
      </c>
      <c r="Z30" s="1"/>
    </row>
    <row r="31" spans="1:26" x14ac:dyDescent="0.25">
      <c r="A31" s="1082"/>
      <c r="B31" s="39" t="s">
        <v>51</v>
      </c>
      <c r="C31" s="253"/>
      <c r="D31" s="254"/>
      <c r="E31" s="255"/>
      <c r="F31" s="256"/>
      <c r="G31" s="257"/>
      <c r="H31" s="258"/>
      <c r="I31" s="258"/>
      <c r="J31" s="258"/>
      <c r="K31" s="451" t="s">
        <v>20</v>
      </c>
      <c r="L31" s="22"/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  <c r="X31" s="167">
        <v>0</v>
      </c>
      <c r="Y31" s="19">
        <v>0</v>
      </c>
      <c r="Z31" s="1"/>
    </row>
    <row r="32" spans="1:26" x14ac:dyDescent="0.25">
      <c r="A32" s="1124"/>
      <c r="B32" s="39" t="s">
        <v>52</v>
      </c>
      <c r="C32" s="253"/>
      <c r="D32" s="254"/>
      <c r="E32" s="255"/>
      <c r="F32" s="256"/>
      <c r="G32" s="257"/>
      <c r="H32" s="258"/>
      <c r="I32" s="258"/>
      <c r="J32" s="258"/>
      <c r="K32" s="451" t="s">
        <v>20</v>
      </c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67">
        <v>0</v>
      </c>
      <c r="Y32" s="19">
        <v>0</v>
      </c>
      <c r="Z32" s="1"/>
    </row>
    <row r="33" spans="1:25" x14ac:dyDescent="0.25">
      <c r="A33" s="23" t="s">
        <v>27</v>
      </c>
      <c r="B33" s="37" t="s">
        <v>53</v>
      </c>
      <c r="C33" s="214"/>
      <c r="D33" s="243"/>
      <c r="E33" s="244"/>
      <c r="F33" s="245"/>
      <c r="G33" s="246"/>
      <c r="H33" s="219"/>
      <c r="I33" s="219"/>
      <c r="J33" s="219"/>
      <c r="K33" s="451" t="s">
        <v>20</v>
      </c>
      <c r="L33" s="22"/>
      <c r="M33" s="22"/>
      <c r="N33" s="1"/>
      <c r="O33" s="1"/>
      <c r="P33" s="1"/>
      <c r="Q33" s="1"/>
      <c r="R33" s="1"/>
      <c r="S33" s="1"/>
      <c r="T33" s="1"/>
      <c r="U33" s="1"/>
      <c r="V33" s="1"/>
      <c r="W33" s="1"/>
      <c r="X33" s="167">
        <v>0</v>
      </c>
      <c r="Y33" s="19">
        <v>0</v>
      </c>
    </row>
    <row r="34" spans="1:25" x14ac:dyDescent="0.25">
      <c r="A34" s="1067" t="s">
        <v>54</v>
      </c>
      <c r="B34" s="1083"/>
      <c r="C34" s="232"/>
      <c r="D34" s="233"/>
      <c r="E34" s="234"/>
      <c r="F34" s="235"/>
      <c r="G34" s="236"/>
      <c r="H34" s="207"/>
      <c r="I34" s="207"/>
      <c r="J34" s="207"/>
      <c r="K34" s="451" t="s">
        <v>20</v>
      </c>
      <c r="L34" s="22"/>
      <c r="M34" s="22"/>
      <c r="N34" s="1"/>
      <c r="O34" s="1"/>
      <c r="P34" s="1"/>
      <c r="Q34" s="1"/>
      <c r="R34" s="1"/>
      <c r="S34" s="1"/>
      <c r="T34" s="1"/>
      <c r="U34" s="1"/>
      <c r="V34" s="1"/>
      <c r="W34" s="1"/>
      <c r="X34" s="167">
        <v>0</v>
      </c>
      <c r="Y34" s="19">
        <v>0</v>
      </c>
    </row>
    <row r="35" spans="1:25" x14ac:dyDescent="0.25">
      <c r="A35" s="7" t="s">
        <v>55</v>
      </c>
      <c r="B35" s="1"/>
      <c r="C35" s="1"/>
      <c r="D35" s="1"/>
      <c r="E35" s="1"/>
      <c r="F35" s="1"/>
      <c r="G35" s="1"/>
      <c r="H35" s="1"/>
      <c r="I35" s="1"/>
      <c r="J35" s="1"/>
      <c r="K35" s="14"/>
      <c r="L35" s="14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45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1.5" x14ac:dyDescent="0.25">
      <c r="A37" s="1042"/>
      <c r="B37" s="1043"/>
      <c r="C37" s="500" t="s">
        <v>14</v>
      </c>
      <c r="D37" s="504" t="s">
        <v>15</v>
      </c>
      <c r="E37" s="499" t="s">
        <v>16</v>
      </c>
      <c r="F37" s="41" t="s">
        <v>17</v>
      </c>
      <c r="G37" s="500" t="s">
        <v>18</v>
      </c>
      <c r="H37" s="1081"/>
      <c r="I37" s="1082"/>
      <c r="J37" s="1081"/>
      <c r="K37" s="453"/>
      <c r="L37" s="1"/>
      <c r="M37" s="1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42" t="s">
        <v>58</v>
      </c>
      <c r="B38" s="43"/>
      <c r="C38" s="44"/>
      <c r="D38" s="45"/>
      <c r="E38" s="46"/>
      <c r="F38" s="47"/>
      <c r="G38" s="45"/>
      <c r="H38" s="48"/>
      <c r="I38" s="452"/>
      <c r="J38" s="48"/>
      <c r="K38" s="459"/>
      <c r="L38" s="1"/>
      <c r="M38" s="1"/>
      <c r="N38" s="22"/>
      <c r="O38" s="1"/>
      <c r="P38" s="1"/>
      <c r="Q38" s="1"/>
      <c r="R38" s="1"/>
      <c r="S38" s="1"/>
      <c r="T38" s="1"/>
      <c r="U38" s="1"/>
      <c r="V38" s="1"/>
      <c r="W38" s="1"/>
      <c r="X38" s="167">
        <v>0</v>
      </c>
      <c r="Y38" s="19">
        <v>0</v>
      </c>
    </row>
    <row r="39" spans="1:25" x14ac:dyDescent="0.25">
      <c r="A39" s="49" t="s">
        <v>59</v>
      </c>
      <c r="B39" s="50"/>
      <c r="C39" s="259"/>
      <c r="D39" s="260"/>
      <c r="E39" s="261"/>
      <c r="F39" s="262"/>
      <c r="G39" s="260"/>
      <c r="H39" s="263"/>
      <c r="I39" s="263"/>
      <c r="J39" s="263"/>
      <c r="K39" s="451" t="s">
        <v>20</v>
      </c>
      <c r="L39" s="1"/>
      <c r="M39" s="1"/>
      <c r="N39" s="22"/>
      <c r="O39" s="1"/>
      <c r="P39" s="1"/>
      <c r="Q39" s="1"/>
      <c r="R39" s="1"/>
      <c r="S39" s="1"/>
      <c r="T39" s="1"/>
      <c r="U39" s="1"/>
      <c r="V39" s="1"/>
      <c r="W39" s="1"/>
      <c r="X39" s="167">
        <v>0</v>
      </c>
      <c r="Y39" s="19">
        <v>0</v>
      </c>
    </row>
    <row r="40" spans="1:25" x14ac:dyDescent="0.25">
      <c r="A40" s="1112" t="s">
        <v>60</v>
      </c>
      <c r="B40" s="1116"/>
      <c r="C40" s="226"/>
      <c r="D40" s="226"/>
      <c r="E40" s="227"/>
      <c r="F40" s="229"/>
      <c r="G40" s="264"/>
      <c r="H40" s="265"/>
      <c r="I40" s="265"/>
      <c r="J40" s="265"/>
      <c r="K40" s="451" t="s">
        <v>20</v>
      </c>
      <c r="L40" s="1"/>
      <c r="M40" s="1"/>
      <c r="N40" s="22"/>
      <c r="O40" s="1"/>
      <c r="P40" s="1"/>
      <c r="Q40" s="1"/>
      <c r="R40" s="1"/>
      <c r="S40" s="1"/>
      <c r="T40" s="1"/>
      <c r="U40" s="1"/>
      <c r="V40" s="1"/>
      <c r="W40" s="1"/>
      <c r="X40" s="167">
        <v>0</v>
      </c>
      <c r="Y40" s="19">
        <v>0</v>
      </c>
    </row>
    <row r="41" spans="1:25" x14ac:dyDescent="0.25">
      <c r="A41" s="1114" t="s">
        <v>61</v>
      </c>
      <c r="B41" s="1115"/>
      <c r="C41" s="220"/>
      <c r="D41" s="266"/>
      <c r="E41" s="221"/>
      <c r="F41" s="223"/>
      <c r="G41" s="266"/>
      <c r="H41" s="267"/>
      <c r="I41" s="267"/>
      <c r="J41" s="267"/>
      <c r="K41" s="451" t="s">
        <v>20</v>
      </c>
      <c r="L41" s="1"/>
      <c r="M41" s="1"/>
      <c r="N41" s="22"/>
      <c r="O41" s="1"/>
      <c r="P41" s="1"/>
      <c r="Q41" s="1"/>
      <c r="R41" s="1"/>
      <c r="S41" s="1"/>
      <c r="T41" s="1"/>
      <c r="U41" s="1"/>
      <c r="V41" s="1"/>
      <c r="W41" s="1"/>
      <c r="X41" s="167">
        <v>0</v>
      </c>
      <c r="Y41" s="19">
        <v>0</v>
      </c>
    </row>
    <row r="42" spans="1:25" x14ac:dyDescent="0.25">
      <c r="A42" s="51" t="s">
        <v>62</v>
      </c>
      <c r="B42" s="52"/>
      <c r="C42" s="268"/>
      <c r="D42" s="269"/>
      <c r="E42" s="270"/>
      <c r="F42" s="271"/>
      <c r="G42" s="269"/>
      <c r="H42" s="272"/>
      <c r="I42" s="272"/>
      <c r="J42" s="272"/>
      <c r="K42" s="459"/>
      <c r="L42" s="1"/>
      <c r="M42" s="1"/>
      <c r="N42" s="22"/>
      <c r="O42" s="1"/>
      <c r="P42" s="1"/>
      <c r="Q42" s="1"/>
      <c r="R42" s="1"/>
      <c r="S42" s="1"/>
      <c r="T42" s="1"/>
      <c r="U42" s="1"/>
      <c r="V42" s="1"/>
      <c r="W42" s="1"/>
      <c r="X42" s="167">
        <v>0</v>
      </c>
      <c r="Y42" s="19">
        <v>0</v>
      </c>
    </row>
    <row r="43" spans="1:25" x14ac:dyDescent="0.25">
      <c r="A43" s="1117" t="s">
        <v>63</v>
      </c>
      <c r="B43" s="1118"/>
      <c r="C43" s="202"/>
      <c r="D43" s="273"/>
      <c r="E43" s="203"/>
      <c r="F43" s="205"/>
      <c r="G43" s="273"/>
      <c r="H43" s="274"/>
      <c r="I43" s="274"/>
      <c r="J43" s="274"/>
      <c r="K43" s="451" t="s">
        <v>20</v>
      </c>
      <c r="L43" s="1"/>
      <c r="M43" s="1"/>
      <c r="N43" s="22"/>
      <c r="O43" s="1"/>
      <c r="P43" s="1"/>
      <c r="Q43" s="1"/>
      <c r="R43" s="1"/>
      <c r="S43" s="1"/>
      <c r="T43" s="1"/>
      <c r="U43" s="1"/>
      <c r="V43" s="1"/>
      <c r="W43" s="1"/>
      <c r="X43" s="167">
        <v>0</v>
      </c>
      <c r="Y43" s="19">
        <v>0</v>
      </c>
    </row>
    <row r="44" spans="1:25" x14ac:dyDescent="0.25">
      <c r="A44" s="480" t="s">
        <v>64</v>
      </c>
      <c r="B44" s="481"/>
      <c r="C44" s="475"/>
      <c r="D44" s="476"/>
      <c r="E44" s="477"/>
      <c r="F44" s="478"/>
      <c r="G44" s="476"/>
      <c r="H44" s="479"/>
      <c r="I44" s="479"/>
      <c r="J44" s="479"/>
      <c r="K44" s="459"/>
      <c r="L44" s="1"/>
      <c r="M44" s="1"/>
      <c r="N44" s="22"/>
      <c r="O44" s="1"/>
      <c r="P44" s="1"/>
      <c r="Q44" s="1"/>
      <c r="R44" s="1"/>
      <c r="S44" s="1"/>
      <c r="T44" s="1"/>
      <c r="U44" s="1"/>
      <c r="V44" s="1"/>
      <c r="W44" s="1"/>
      <c r="X44" s="167">
        <v>0</v>
      </c>
      <c r="Y44" s="19">
        <v>0</v>
      </c>
    </row>
    <row r="45" spans="1:25" x14ac:dyDescent="0.25">
      <c r="A45" s="1112" t="s">
        <v>65</v>
      </c>
      <c r="B45" s="1116"/>
      <c r="C45" s="226"/>
      <c r="D45" s="264"/>
      <c r="E45" s="227"/>
      <c r="F45" s="229"/>
      <c r="G45" s="264"/>
      <c r="H45" s="265"/>
      <c r="I45" s="265"/>
      <c r="J45" s="265"/>
      <c r="K45" s="451" t="s">
        <v>20</v>
      </c>
      <c r="L45" s="1"/>
      <c r="M45" s="1"/>
      <c r="N45" s="22"/>
      <c r="O45" s="1"/>
      <c r="P45" s="1"/>
      <c r="Q45" s="1"/>
      <c r="R45" s="1"/>
      <c r="S45" s="1"/>
      <c r="T45" s="1"/>
      <c r="U45" s="1"/>
      <c r="V45" s="1"/>
      <c r="W45" s="1"/>
      <c r="X45" s="167">
        <v>0</v>
      </c>
      <c r="Y45" s="19">
        <v>0</v>
      </c>
    </row>
    <row r="46" spans="1:25" x14ac:dyDescent="0.25">
      <c r="A46" s="1127" t="s">
        <v>66</v>
      </c>
      <c r="B46" s="1128"/>
      <c r="C46" s="214"/>
      <c r="D46" s="275"/>
      <c r="E46" s="215"/>
      <c r="F46" s="217"/>
      <c r="G46" s="275"/>
      <c r="H46" s="276"/>
      <c r="I46" s="276"/>
      <c r="J46" s="276"/>
      <c r="K46" s="451" t="s">
        <v>20</v>
      </c>
      <c r="L46" s="1"/>
      <c r="M46" s="1"/>
      <c r="N46" s="22"/>
      <c r="O46" s="1"/>
      <c r="P46" s="1"/>
      <c r="Q46" s="1"/>
      <c r="R46" s="1"/>
      <c r="S46" s="1"/>
      <c r="T46" s="1"/>
      <c r="U46" s="1"/>
      <c r="V46" s="1"/>
      <c r="W46" s="1"/>
      <c r="X46" s="167">
        <v>0</v>
      </c>
      <c r="Y46" s="19">
        <v>0</v>
      </c>
    </row>
    <row r="47" spans="1:25" x14ac:dyDescent="0.25">
      <c r="A47" s="1127" t="s">
        <v>67</v>
      </c>
      <c r="B47" s="1128"/>
      <c r="C47" s="214"/>
      <c r="D47" s="275"/>
      <c r="E47" s="215"/>
      <c r="F47" s="217"/>
      <c r="G47" s="275"/>
      <c r="H47" s="276"/>
      <c r="I47" s="276"/>
      <c r="J47" s="276"/>
      <c r="K47" s="451" t="s">
        <v>20</v>
      </c>
      <c r="L47" s="1"/>
      <c r="M47" s="1"/>
      <c r="N47" s="22"/>
      <c r="O47" s="1"/>
      <c r="P47" s="1"/>
      <c r="Q47" s="1"/>
      <c r="R47" s="1"/>
      <c r="S47" s="1"/>
      <c r="T47" s="1"/>
      <c r="U47" s="1"/>
      <c r="V47" s="1"/>
      <c r="W47" s="1"/>
      <c r="X47" s="167">
        <v>0</v>
      </c>
      <c r="Y47" s="19">
        <v>0</v>
      </c>
    </row>
    <row r="48" spans="1:25" x14ac:dyDescent="0.25">
      <c r="A48" s="1127" t="s">
        <v>68</v>
      </c>
      <c r="B48" s="1128"/>
      <c r="C48" s="253"/>
      <c r="D48" s="277"/>
      <c r="E48" s="254"/>
      <c r="F48" s="256"/>
      <c r="G48" s="277"/>
      <c r="H48" s="278"/>
      <c r="I48" s="278"/>
      <c r="J48" s="278"/>
      <c r="K48" s="451" t="s">
        <v>20</v>
      </c>
      <c r="L48" s="1"/>
      <c r="M48" s="1"/>
      <c r="N48" s="22"/>
      <c r="O48" s="1"/>
      <c r="P48" s="1"/>
      <c r="Q48" s="1"/>
      <c r="R48" s="1"/>
      <c r="S48" s="1"/>
      <c r="T48" s="1"/>
      <c r="U48" s="1"/>
      <c r="V48" s="1"/>
      <c r="W48" s="1"/>
      <c r="X48" s="167">
        <v>0</v>
      </c>
      <c r="Y48" s="19">
        <v>0</v>
      </c>
    </row>
    <row r="49" spans="1:26" x14ac:dyDescent="0.25">
      <c r="A49" s="1136" t="s">
        <v>69</v>
      </c>
      <c r="B49" s="1137"/>
      <c r="C49" s="279"/>
      <c r="D49" s="280"/>
      <c r="E49" s="281"/>
      <c r="F49" s="282"/>
      <c r="G49" s="280"/>
      <c r="H49" s="283"/>
      <c r="I49" s="283"/>
      <c r="J49" s="283"/>
      <c r="K49" s="451" t="s">
        <v>20</v>
      </c>
      <c r="L49" s="1"/>
      <c r="M49" s="1"/>
      <c r="N49" s="22"/>
      <c r="O49" s="1"/>
      <c r="P49" s="1"/>
      <c r="Q49" s="1"/>
      <c r="R49" s="1"/>
      <c r="S49" s="1"/>
      <c r="T49" s="1"/>
      <c r="U49" s="1"/>
      <c r="V49" s="1"/>
      <c r="W49" s="1"/>
      <c r="X49" s="167">
        <v>0</v>
      </c>
      <c r="Y49" s="19">
        <v>0</v>
      </c>
      <c r="Z49" s="1"/>
    </row>
    <row r="50" spans="1:26" x14ac:dyDescent="0.25">
      <c r="A50" s="53" t="s">
        <v>70</v>
      </c>
      <c r="B50" s="1"/>
      <c r="C50" s="1"/>
      <c r="D50" s="1"/>
      <c r="E50" s="1"/>
      <c r="F50" s="1"/>
      <c r="G50" s="1"/>
      <c r="H50" s="1"/>
      <c r="I50" s="1"/>
      <c r="J50" s="1"/>
      <c r="K50" s="45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45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1042"/>
      <c r="B52" s="1043"/>
      <c r="C52" s="500" t="s">
        <v>14</v>
      </c>
      <c r="D52" s="504" t="s">
        <v>15</v>
      </c>
      <c r="E52" s="499" t="s">
        <v>16</v>
      </c>
      <c r="F52" s="41" t="s">
        <v>17</v>
      </c>
      <c r="G52" s="500" t="s">
        <v>18</v>
      </c>
      <c r="H52" s="1077"/>
      <c r="I52" s="1082"/>
      <c r="J52" s="1077"/>
      <c r="K52" s="45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042" t="s">
        <v>71</v>
      </c>
      <c r="B53" s="1043"/>
      <c r="C53" s="284"/>
      <c r="D53" s="285"/>
      <c r="E53" s="286"/>
      <c r="F53" s="240"/>
      <c r="G53" s="285"/>
      <c r="H53" s="287"/>
      <c r="I53" s="449"/>
      <c r="J53" s="287"/>
      <c r="K53" s="451" t="s">
        <v>20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67">
        <v>0</v>
      </c>
      <c r="Y53" s="19">
        <v>0</v>
      </c>
      <c r="Z53" s="1"/>
    </row>
    <row r="54" spans="1:26" x14ac:dyDescent="0.25">
      <c r="A54" s="7" t="s">
        <v>72</v>
      </c>
      <c r="B54" s="1"/>
      <c r="C54" s="1"/>
      <c r="D54" s="1"/>
      <c r="E54" s="1"/>
      <c r="F54" s="1"/>
      <c r="G54" s="1"/>
      <c r="H54" s="1"/>
      <c r="I54" s="1"/>
      <c r="J54" s="1"/>
      <c r="K54" s="45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45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1042"/>
      <c r="B56" s="1043"/>
      <c r="C56" s="500" t="s">
        <v>14</v>
      </c>
      <c r="D56" s="504" t="s">
        <v>15</v>
      </c>
      <c r="E56" s="437" t="s">
        <v>16</v>
      </c>
      <c r="F56" s="11" t="s">
        <v>17</v>
      </c>
      <c r="G56" s="501" t="s">
        <v>18</v>
      </c>
      <c r="H56" s="1081"/>
      <c r="I56" s="1082"/>
      <c r="J56" s="1077"/>
      <c r="K56" s="45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54" t="s">
        <v>74</v>
      </c>
      <c r="B57" s="55"/>
      <c r="C57" s="208"/>
      <c r="D57" s="209"/>
      <c r="E57" s="440"/>
      <c r="F57" s="271"/>
      <c r="G57" s="441"/>
      <c r="H57" s="433"/>
      <c r="I57" s="450"/>
      <c r="J57" s="288"/>
      <c r="K57" s="451" t="s">
        <v>20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67">
        <v>0</v>
      </c>
      <c r="Y57" s="19"/>
      <c r="Z57" s="1"/>
    </row>
    <row r="58" spans="1:26" x14ac:dyDescent="0.25">
      <c r="A58" s="56" t="s">
        <v>75</v>
      </c>
      <c r="B58" s="57"/>
      <c r="C58" s="214"/>
      <c r="D58" s="215"/>
      <c r="E58" s="442"/>
      <c r="F58" s="439"/>
      <c r="G58" s="443"/>
      <c r="H58" s="434"/>
      <c r="I58" s="289"/>
      <c r="J58" s="289"/>
      <c r="K58" s="451" t="s">
        <v>20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67">
        <v>0</v>
      </c>
      <c r="Y58" s="19"/>
      <c r="Z58" s="1"/>
    </row>
    <row r="59" spans="1:26" x14ac:dyDescent="0.25">
      <c r="A59" s="473" t="s">
        <v>76</v>
      </c>
      <c r="B59" s="474"/>
      <c r="C59" s="208"/>
      <c r="D59" s="209"/>
      <c r="E59" s="442"/>
      <c r="F59" s="439"/>
      <c r="G59" s="443"/>
      <c r="H59" s="435"/>
      <c r="I59" s="290"/>
      <c r="J59" s="290"/>
      <c r="K59" s="45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67"/>
      <c r="Y59" s="19"/>
      <c r="Z59" s="1"/>
    </row>
    <row r="60" spans="1:26" x14ac:dyDescent="0.25">
      <c r="A60" s="58" t="s">
        <v>77</v>
      </c>
      <c r="B60" s="59"/>
      <c r="C60" s="214"/>
      <c r="D60" s="275"/>
      <c r="E60" s="444"/>
      <c r="F60" s="438"/>
      <c r="G60" s="445"/>
      <c r="H60" s="435"/>
      <c r="I60" s="290"/>
      <c r="J60" s="290"/>
      <c r="K60" s="451" t="s">
        <v>20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67">
        <v>0</v>
      </c>
      <c r="Y60" s="19"/>
      <c r="Z60" s="1"/>
    </row>
    <row r="61" spans="1:26" x14ac:dyDescent="0.25">
      <c r="A61" s="60" t="s">
        <v>78</v>
      </c>
      <c r="B61" s="61"/>
      <c r="C61" s="214"/>
      <c r="D61" s="215"/>
      <c r="E61" s="442"/>
      <c r="F61" s="439"/>
      <c r="G61" s="443"/>
      <c r="H61" s="434"/>
      <c r="I61" s="289"/>
      <c r="J61" s="289"/>
      <c r="K61" s="451" t="s">
        <v>20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67">
        <v>0</v>
      </c>
      <c r="Y61" s="19"/>
      <c r="Z61" s="1"/>
    </row>
    <row r="62" spans="1:26" x14ac:dyDescent="0.25">
      <c r="A62" s="62" t="s">
        <v>79</v>
      </c>
      <c r="B62" s="63"/>
      <c r="C62" s="220"/>
      <c r="D62" s="221"/>
      <c r="E62" s="446"/>
      <c r="F62" s="447"/>
      <c r="G62" s="448"/>
      <c r="H62" s="436"/>
      <c r="I62" s="291"/>
      <c r="J62" s="291"/>
      <c r="K62" s="451" t="s">
        <v>20</v>
      </c>
      <c r="L62" s="64"/>
      <c r="M62" s="64"/>
      <c r="N62" s="1"/>
      <c r="O62" s="1"/>
      <c r="P62" s="1"/>
      <c r="Q62" s="1"/>
      <c r="R62" s="1"/>
      <c r="S62" s="1"/>
      <c r="T62" s="1"/>
      <c r="U62" s="1"/>
      <c r="V62" s="1"/>
      <c r="W62" s="1"/>
      <c r="X62" s="167">
        <v>0</v>
      </c>
      <c r="Y62" s="19"/>
      <c r="Z62" s="1"/>
    </row>
    <row r="63" spans="1:26" x14ac:dyDescent="0.25">
      <c r="A63" s="65" t="s">
        <v>80</v>
      </c>
      <c r="B63" s="468"/>
      <c r="C63" s="209"/>
      <c r="D63" s="209"/>
      <c r="E63" s="465"/>
      <c r="F63" s="465"/>
      <c r="G63" s="465"/>
      <c r="H63" s="469"/>
      <c r="I63" s="469"/>
      <c r="J63" s="469"/>
      <c r="K63" s="451"/>
      <c r="L63" s="64"/>
      <c r="M63" s="64"/>
      <c r="N63" s="1"/>
      <c r="O63" s="1"/>
      <c r="P63" s="1"/>
      <c r="Q63" s="1"/>
      <c r="R63" s="1"/>
      <c r="S63" s="1"/>
      <c r="T63" s="1"/>
      <c r="U63" s="1"/>
      <c r="V63" s="1"/>
      <c r="W63" s="1"/>
      <c r="X63" s="470"/>
      <c r="Y63" s="1"/>
      <c r="Z63" s="4"/>
    </row>
    <row r="64" spans="1:26" x14ac:dyDescent="0.25">
      <c r="A64" s="65" t="s">
        <v>81</v>
      </c>
      <c r="B64" s="20"/>
      <c r="C64" s="20"/>
      <c r="D64" s="1"/>
      <c r="E64" s="1"/>
      <c r="F64" s="6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7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 s="1"/>
      <c r="S65" s="1"/>
      <c r="T65" s="1"/>
      <c r="U65" s="1"/>
      <c r="V65" s="1"/>
      <c r="W65" s="1"/>
      <c r="X65" s="1"/>
      <c r="Y65" s="1"/>
      <c r="Z65" s="4"/>
      <c r="AA65" s="171"/>
    </row>
    <row r="66" spans="1:27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 s="1"/>
      <c r="S66" s="1"/>
      <c r="T66" s="1"/>
      <c r="U66" s="1"/>
      <c r="V66" s="1"/>
      <c r="W66" s="1"/>
      <c r="X66" s="1"/>
      <c r="Y66" s="1"/>
      <c r="Z66" s="4"/>
      <c r="AA66" s="171"/>
    </row>
    <row r="67" spans="1:27" x14ac:dyDescent="0.25">
      <c r="A67" s="1134"/>
      <c r="B67" s="1135"/>
      <c r="C67" s="499" t="s">
        <v>14</v>
      </c>
      <c r="D67" s="67" t="s">
        <v>89</v>
      </c>
      <c r="E67" s="68" t="s">
        <v>14</v>
      </c>
      <c r="F67" s="69" t="s">
        <v>90</v>
      </c>
      <c r="G67" s="69" t="s">
        <v>91</v>
      </c>
      <c r="H67" s="70" t="s">
        <v>92</v>
      </c>
      <c r="I67" s="68" t="s">
        <v>14</v>
      </c>
      <c r="J67" s="69" t="s">
        <v>90</v>
      </c>
      <c r="K67" s="69" t="s">
        <v>91</v>
      </c>
      <c r="L67" s="70" t="s">
        <v>92</v>
      </c>
      <c r="M67" s="1081"/>
      <c r="N67" s="1081"/>
      <c r="O67" s="1043"/>
      <c r="P67" s="1077"/>
      <c r="Q67" s="1077"/>
      <c r="R67" s="1"/>
      <c r="S67" s="1"/>
      <c r="T67" s="1"/>
      <c r="U67" s="1"/>
      <c r="V67" s="1"/>
      <c r="W67" s="1"/>
      <c r="X67" s="1"/>
      <c r="Y67" s="1"/>
      <c r="Z67" s="4"/>
      <c r="AA67" s="171"/>
    </row>
    <row r="68" spans="1:27" x14ac:dyDescent="0.25">
      <c r="A68" s="71" t="s">
        <v>93</v>
      </c>
      <c r="B68" s="72" t="s">
        <v>94</v>
      </c>
      <c r="C68" s="292"/>
      <c r="D68" s="251"/>
      <c r="E68" s="249"/>
      <c r="F68" s="250"/>
      <c r="G68" s="250"/>
      <c r="H68" s="250"/>
      <c r="I68" s="293"/>
      <c r="J68" s="294"/>
      <c r="K68" s="294"/>
      <c r="L68" s="294"/>
      <c r="M68" s="247"/>
      <c r="N68" s="247"/>
      <c r="O68" s="247"/>
      <c r="P68" s="247"/>
      <c r="Q68" s="247"/>
      <c r="R68" s="462"/>
      <c r="S68" s="17"/>
      <c r="T68" s="1"/>
      <c r="U68" s="1"/>
      <c r="V68" s="1"/>
      <c r="W68" s="1"/>
      <c r="X68" s="1"/>
      <c r="Y68" s="167">
        <v>0</v>
      </c>
      <c r="Z68" s="4"/>
      <c r="AA68" s="171"/>
    </row>
    <row r="69" spans="1:27" x14ac:dyDescent="0.25">
      <c r="A69" s="73" t="s">
        <v>95</v>
      </c>
      <c r="B69" s="74" t="s">
        <v>96</v>
      </c>
      <c r="C69" s="295"/>
      <c r="D69" s="218"/>
      <c r="E69" s="216"/>
      <c r="F69" s="217"/>
      <c r="G69" s="217"/>
      <c r="H69" s="217"/>
      <c r="I69" s="293"/>
      <c r="J69" s="294"/>
      <c r="K69" s="296"/>
      <c r="L69" s="296"/>
      <c r="M69" s="214"/>
      <c r="N69" s="214"/>
      <c r="O69" s="214"/>
      <c r="P69" s="214"/>
      <c r="Q69" s="214"/>
      <c r="R69" s="462"/>
      <c r="S69" s="1"/>
      <c r="T69" s="1"/>
      <c r="U69" s="1"/>
      <c r="V69" s="1"/>
      <c r="W69" s="1"/>
      <c r="X69" s="1"/>
      <c r="Y69" s="167">
        <v>0</v>
      </c>
      <c r="Z69" s="4"/>
      <c r="AA69" s="171"/>
    </row>
    <row r="70" spans="1:27" x14ac:dyDescent="0.25">
      <c r="A70" s="73" t="s">
        <v>25</v>
      </c>
      <c r="B70" s="74" t="s">
        <v>97</v>
      </c>
      <c r="C70" s="295"/>
      <c r="D70" s="218"/>
      <c r="E70" s="216"/>
      <c r="F70" s="217"/>
      <c r="G70" s="217"/>
      <c r="H70" s="217"/>
      <c r="I70" s="293"/>
      <c r="J70" s="294"/>
      <c r="K70" s="296"/>
      <c r="L70" s="296"/>
      <c r="M70" s="214"/>
      <c r="N70" s="214"/>
      <c r="O70" s="214"/>
      <c r="P70" s="214"/>
      <c r="Q70" s="214"/>
      <c r="R70" s="462"/>
      <c r="S70" s="1"/>
      <c r="T70" s="1"/>
      <c r="U70" s="1"/>
      <c r="V70" s="1"/>
      <c r="W70" s="1"/>
      <c r="X70" s="1"/>
      <c r="Y70" s="167">
        <v>0</v>
      </c>
      <c r="Z70" s="4"/>
      <c r="AA70" s="171"/>
    </row>
    <row r="71" spans="1:27" x14ac:dyDescent="0.25">
      <c r="A71" s="73" t="s">
        <v>27</v>
      </c>
      <c r="B71" s="74" t="s">
        <v>98</v>
      </c>
      <c r="C71" s="295"/>
      <c r="D71" s="218"/>
      <c r="E71" s="216"/>
      <c r="F71" s="217"/>
      <c r="G71" s="217"/>
      <c r="H71" s="217"/>
      <c r="I71" s="297"/>
      <c r="J71" s="296"/>
      <c r="K71" s="296"/>
      <c r="L71" s="296"/>
      <c r="M71" s="214"/>
      <c r="N71" s="214"/>
      <c r="O71" s="214"/>
      <c r="P71" s="214"/>
      <c r="Q71" s="214"/>
      <c r="R71" s="462"/>
      <c r="S71" s="1"/>
      <c r="T71" s="1"/>
      <c r="U71" s="1"/>
      <c r="V71" s="1"/>
      <c r="W71" s="1"/>
      <c r="X71" s="1"/>
      <c r="Y71" s="167">
        <v>0</v>
      </c>
      <c r="Z71" s="4"/>
      <c r="AA71" s="171"/>
    </row>
    <row r="72" spans="1:27" x14ac:dyDescent="0.25">
      <c r="A72" s="73" t="s">
        <v>29</v>
      </c>
      <c r="B72" s="74" t="s">
        <v>99</v>
      </c>
      <c r="C72" s="295"/>
      <c r="D72" s="218"/>
      <c r="E72" s="216"/>
      <c r="F72" s="217"/>
      <c r="G72" s="217"/>
      <c r="H72" s="217"/>
      <c r="I72" s="297"/>
      <c r="J72" s="296"/>
      <c r="K72" s="296"/>
      <c r="L72" s="296"/>
      <c r="M72" s="214"/>
      <c r="N72" s="214"/>
      <c r="O72" s="214"/>
      <c r="P72" s="214"/>
      <c r="Q72" s="214"/>
      <c r="R72" s="462"/>
      <c r="S72" s="1"/>
      <c r="T72" s="1"/>
      <c r="U72" s="1"/>
      <c r="V72" s="1"/>
      <c r="W72" s="1"/>
      <c r="X72" s="1"/>
      <c r="Y72" s="167">
        <v>0</v>
      </c>
      <c r="Z72" s="4"/>
      <c r="AA72" s="171"/>
    </row>
    <row r="73" spans="1:27" x14ac:dyDescent="0.25">
      <c r="A73" s="73" t="s">
        <v>100</v>
      </c>
      <c r="B73" s="74" t="s">
        <v>101</v>
      </c>
      <c r="C73" s="295"/>
      <c r="D73" s="218"/>
      <c r="E73" s="216"/>
      <c r="F73" s="217"/>
      <c r="G73" s="217"/>
      <c r="H73" s="217"/>
      <c r="I73" s="297"/>
      <c r="J73" s="296"/>
      <c r="K73" s="296"/>
      <c r="L73" s="296"/>
      <c r="M73" s="214"/>
      <c r="N73" s="214"/>
      <c r="O73" s="214"/>
      <c r="P73" s="214"/>
      <c r="Q73" s="214"/>
      <c r="R73" s="462"/>
      <c r="S73" s="1"/>
      <c r="T73" s="1"/>
      <c r="U73" s="1"/>
      <c r="V73" s="1"/>
      <c r="W73" s="1"/>
      <c r="X73" s="1"/>
      <c r="Y73" s="167">
        <v>0</v>
      </c>
      <c r="Z73" s="4"/>
      <c r="AA73" s="171"/>
    </row>
    <row r="74" spans="1:27" x14ac:dyDescent="0.25">
      <c r="A74" s="73" t="s">
        <v>36</v>
      </c>
      <c r="B74" s="74" t="s">
        <v>102</v>
      </c>
      <c r="C74" s="295"/>
      <c r="D74" s="218"/>
      <c r="E74" s="216"/>
      <c r="F74" s="217"/>
      <c r="G74" s="217"/>
      <c r="H74" s="217"/>
      <c r="I74" s="297"/>
      <c r="J74" s="296"/>
      <c r="K74" s="296"/>
      <c r="L74" s="296"/>
      <c r="M74" s="214"/>
      <c r="N74" s="214"/>
      <c r="O74" s="214"/>
      <c r="P74" s="214"/>
      <c r="Q74" s="214"/>
      <c r="R74" s="462"/>
      <c r="S74" s="1"/>
      <c r="T74" s="1"/>
      <c r="U74" s="1"/>
      <c r="V74" s="1"/>
      <c r="W74" s="1"/>
      <c r="X74" s="1"/>
      <c r="Y74" s="167">
        <v>0</v>
      </c>
      <c r="Z74" s="4"/>
      <c r="AA74" s="171"/>
    </row>
    <row r="75" spans="1:27" x14ac:dyDescent="0.25">
      <c r="A75" s="73" t="s">
        <v>103</v>
      </c>
      <c r="B75" s="74" t="s">
        <v>104</v>
      </c>
      <c r="C75" s="295"/>
      <c r="D75" s="218"/>
      <c r="E75" s="216"/>
      <c r="F75" s="217"/>
      <c r="G75" s="217"/>
      <c r="H75" s="217"/>
      <c r="I75" s="297"/>
      <c r="J75" s="296"/>
      <c r="K75" s="296"/>
      <c r="L75" s="296"/>
      <c r="M75" s="214"/>
      <c r="N75" s="214"/>
      <c r="O75" s="214"/>
      <c r="P75" s="214"/>
      <c r="Q75" s="214"/>
      <c r="R75" s="462"/>
      <c r="S75" s="1"/>
      <c r="T75" s="1"/>
      <c r="U75" s="1"/>
      <c r="V75" s="1"/>
      <c r="W75" s="1"/>
      <c r="X75" s="1"/>
      <c r="Y75" s="167">
        <v>0</v>
      </c>
      <c r="Z75" s="4"/>
      <c r="AA75" s="171"/>
    </row>
    <row r="76" spans="1:27" x14ac:dyDescent="0.25">
      <c r="A76" s="73" t="s">
        <v>105</v>
      </c>
      <c r="B76" s="74" t="s">
        <v>106</v>
      </c>
      <c r="C76" s="295"/>
      <c r="D76" s="218"/>
      <c r="E76" s="216"/>
      <c r="F76" s="217"/>
      <c r="G76" s="217"/>
      <c r="H76" s="217"/>
      <c r="I76" s="297"/>
      <c r="J76" s="296"/>
      <c r="K76" s="296"/>
      <c r="L76" s="296"/>
      <c r="M76" s="214"/>
      <c r="N76" s="214"/>
      <c r="O76" s="214"/>
      <c r="P76" s="214"/>
      <c r="Q76" s="214"/>
      <c r="R76" s="462"/>
      <c r="S76" s="1"/>
      <c r="T76" s="1"/>
      <c r="U76" s="1"/>
      <c r="V76" s="1"/>
      <c r="W76" s="1"/>
      <c r="X76" s="1"/>
      <c r="Y76" s="167">
        <v>0</v>
      </c>
      <c r="Z76" s="4"/>
      <c r="AA76" s="171"/>
    </row>
    <row r="77" spans="1:27" x14ac:dyDescent="0.25">
      <c r="A77" s="73" t="s">
        <v>107</v>
      </c>
      <c r="B77" s="74" t="s">
        <v>108</v>
      </c>
      <c r="C77" s="295"/>
      <c r="D77" s="218"/>
      <c r="E77" s="216"/>
      <c r="F77" s="217"/>
      <c r="G77" s="217"/>
      <c r="H77" s="217"/>
      <c r="I77" s="297"/>
      <c r="J77" s="296"/>
      <c r="K77" s="296"/>
      <c r="L77" s="296"/>
      <c r="M77" s="214"/>
      <c r="N77" s="214"/>
      <c r="O77" s="214"/>
      <c r="P77" s="214"/>
      <c r="Q77" s="214"/>
      <c r="R77" s="462"/>
      <c r="S77" s="1"/>
      <c r="T77" s="1"/>
      <c r="U77" s="1"/>
      <c r="V77" s="1"/>
      <c r="W77" s="1"/>
      <c r="X77" s="1"/>
      <c r="Y77" s="167">
        <v>0</v>
      </c>
      <c r="Z77" s="4"/>
      <c r="AA77" s="171"/>
    </row>
    <row r="78" spans="1:27" x14ac:dyDescent="0.25">
      <c r="A78" s="73" t="s">
        <v>109</v>
      </c>
      <c r="B78" s="74" t="s">
        <v>110</v>
      </c>
      <c r="C78" s="295"/>
      <c r="D78" s="218"/>
      <c r="E78" s="216"/>
      <c r="F78" s="217"/>
      <c r="G78" s="217"/>
      <c r="H78" s="217"/>
      <c r="I78" s="297"/>
      <c r="J78" s="296"/>
      <c r="K78" s="296"/>
      <c r="L78" s="296"/>
      <c r="M78" s="214"/>
      <c r="N78" s="214"/>
      <c r="O78" s="214"/>
      <c r="P78" s="214"/>
      <c r="Q78" s="214"/>
      <c r="R78" s="462"/>
      <c r="S78" s="1"/>
      <c r="T78" s="1"/>
      <c r="U78" s="1"/>
      <c r="V78" s="1"/>
      <c r="W78" s="1"/>
      <c r="X78" s="1"/>
      <c r="Y78" s="167">
        <v>0</v>
      </c>
      <c r="Z78" s="4"/>
      <c r="AA78" s="171"/>
    </row>
    <row r="79" spans="1:27" x14ac:dyDescent="0.25">
      <c r="A79" s="73" t="s">
        <v>111</v>
      </c>
      <c r="B79" s="74" t="s">
        <v>112</v>
      </c>
      <c r="C79" s="295"/>
      <c r="D79" s="218"/>
      <c r="E79" s="216"/>
      <c r="F79" s="217"/>
      <c r="G79" s="217"/>
      <c r="H79" s="217"/>
      <c r="I79" s="297"/>
      <c r="J79" s="296"/>
      <c r="K79" s="296"/>
      <c r="L79" s="296"/>
      <c r="M79" s="214"/>
      <c r="N79" s="214"/>
      <c r="O79" s="214"/>
      <c r="P79" s="214"/>
      <c r="Q79" s="214"/>
      <c r="R79" s="462"/>
      <c r="S79" s="1"/>
      <c r="T79" s="1"/>
      <c r="U79" s="1"/>
      <c r="V79" s="1"/>
      <c r="W79" s="1"/>
      <c r="X79" s="1"/>
      <c r="Y79" s="167">
        <v>0</v>
      </c>
      <c r="Z79" s="4"/>
      <c r="AA79" s="171"/>
    </row>
    <row r="80" spans="1:27" x14ac:dyDescent="0.25">
      <c r="A80" s="73" t="s">
        <v>113</v>
      </c>
      <c r="B80" s="74" t="s">
        <v>114</v>
      </c>
      <c r="C80" s="295"/>
      <c r="D80" s="218"/>
      <c r="E80" s="216"/>
      <c r="F80" s="217"/>
      <c r="G80" s="217"/>
      <c r="H80" s="217"/>
      <c r="I80" s="297"/>
      <c r="J80" s="296"/>
      <c r="K80" s="296"/>
      <c r="L80" s="296"/>
      <c r="M80" s="214"/>
      <c r="N80" s="214"/>
      <c r="O80" s="214"/>
      <c r="P80" s="214"/>
      <c r="Q80" s="214"/>
      <c r="R80" s="462"/>
      <c r="S80" s="1"/>
      <c r="T80" s="1"/>
      <c r="U80" s="1"/>
      <c r="V80" s="1"/>
      <c r="W80" s="1"/>
      <c r="X80" s="1"/>
      <c r="Y80" s="167">
        <v>0</v>
      </c>
      <c r="Z80" s="4"/>
      <c r="AA80" s="171"/>
    </row>
    <row r="81" spans="1:27" x14ac:dyDescent="0.25">
      <c r="A81" s="73" t="s">
        <v>115</v>
      </c>
      <c r="B81" s="74" t="s">
        <v>116</v>
      </c>
      <c r="C81" s="295"/>
      <c r="D81" s="218"/>
      <c r="E81" s="216"/>
      <c r="F81" s="217"/>
      <c r="G81" s="217"/>
      <c r="H81" s="217"/>
      <c r="I81" s="297"/>
      <c r="J81" s="296"/>
      <c r="K81" s="296"/>
      <c r="L81" s="296"/>
      <c r="M81" s="214"/>
      <c r="N81" s="214"/>
      <c r="O81" s="214"/>
      <c r="P81" s="214"/>
      <c r="Q81" s="214"/>
      <c r="R81" s="462"/>
      <c r="S81" s="1"/>
      <c r="T81" s="1"/>
      <c r="U81" s="1"/>
      <c r="V81" s="1"/>
      <c r="W81" s="1"/>
      <c r="X81" s="1"/>
      <c r="Y81" s="167">
        <v>0</v>
      </c>
      <c r="Z81" s="4"/>
      <c r="AA81" s="171"/>
    </row>
    <row r="82" spans="1:27" x14ac:dyDescent="0.25">
      <c r="A82" s="464" t="s">
        <v>117</v>
      </c>
      <c r="B82" s="74" t="s">
        <v>118</v>
      </c>
      <c r="C82" s="295"/>
      <c r="D82" s="218"/>
      <c r="E82" s="216"/>
      <c r="F82" s="217"/>
      <c r="G82" s="217"/>
      <c r="H82" s="217"/>
      <c r="I82" s="297"/>
      <c r="J82" s="296"/>
      <c r="K82" s="296"/>
      <c r="L82" s="296"/>
      <c r="M82" s="214"/>
      <c r="N82" s="214"/>
      <c r="O82" s="214"/>
      <c r="P82" s="214"/>
      <c r="Q82" s="214"/>
      <c r="R82" s="462"/>
      <c r="S82" s="1"/>
      <c r="T82" s="1"/>
      <c r="U82" s="1"/>
      <c r="V82" s="1"/>
      <c r="W82" s="1"/>
      <c r="X82" s="1"/>
      <c r="Y82" s="167">
        <v>0</v>
      </c>
      <c r="Z82" s="4"/>
      <c r="AA82" s="171"/>
    </row>
    <row r="83" spans="1:27" x14ac:dyDescent="0.25">
      <c r="A83" s="75" t="s">
        <v>119</v>
      </c>
      <c r="B83" s="76" t="s">
        <v>120</v>
      </c>
      <c r="C83" s="298"/>
      <c r="D83" s="257"/>
      <c r="E83" s="255"/>
      <c r="F83" s="256"/>
      <c r="G83" s="256"/>
      <c r="H83" s="256"/>
      <c r="I83" s="299"/>
      <c r="J83" s="300"/>
      <c r="K83" s="300"/>
      <c r="L83" s="300"/>
      <c r="M83" s="253"/>
      <c r="N83" s="253"/>
      <c r="O83" s="253"/>
      <c r="P83" s="253"/>
      <c r="Q83" s="253"/>
      <c r="R83" s="462"/>
      <c r="S83" s="1"/>
      <c r="T83" s="1"/>
      <c r="U83" s="1"/>
      <c r="V83" s="1"/>
      <c r="W83" s="1"/>
      <c r="X83" s="1"/>
      <c r="Y83" s="167">
        <v>0</v>
      </c>
      <c r="Z83" s="4"/>
      <c r="AA83" s="171"/>
    </row>
    <row r="84" spans="1:27" x14ac:dyDescent="0.25">
      <c r="A84" s="75" t="s">
        <v>119</v>
      </c>
      <c r="B84" s="76" t="s">
        <v>121</v>
      </c>
      <c r="C84" s="298"/>
      <c r="D84" s="257"/>
      <c r="E84" s="255"/>
      <c r="F84" s="256"/>
      <c r="G84" s="256"/>
      <c r="H84" s="256"/>
      <c r="I84" s="299"/>
      <c r="J84" s="300"/>
      <c r="K84" s="300"/>
      <c r="L84" s="300"/>
      <c r="M84" s="253"/>
      <c r="N84" s="253"/>
      <c r="O84" s="253"/>
      <c r="P84" s="253"/>
      <c r="Q84" s="253"/>
      <c r="R84" s="462"/>
      <c r="S84" s="1"/>
      <c r="T84" s="1"/>
      <c r="U84" s="1"/>
      <c r="V84" s="1"/>
      <c r="W84" s="1"/>
      <c r="X84" s="1"/>
      <c r="Y84" s="167">
        <v>0</v>
      </c>
      <c r="Z84" s="4"/>
      <c r="AA84" s="171"/>
    </row>
    <row r="85" spans="1:27" x14ac:dyDescent="0.25">
      <c r="A85" s="1067" t="s">
        <v>122</v>
      </c>
      <c r="B85" s="1068"/>
      <c r="C85" s="301"/>
      <c r="D85" s="302"/>
      <c r="E85" s="204"/>
      <c r="F85" s="303"/>
      <c r="G85" s="303"/>
      <c r="H85" s="303"/>
      <c r="I85" s="304"/>
      <c r="J85" s="305"/>
      <c r="K85" s="305"/>
      <c r="L85" s="305"/>
      <c r="M85" s="306"/>
      <c r="N85" s="306"/>
      <c r="O85" s="306"/>
      <c r="P85" s="306"/>
      <c r="Q85" s="306"/>
      <c r="R85" s="462"/>
      <c r="S85" s="3"/>
      <c r="T85" s="3"/>
      <c r="U85" s="3"/>
      <c r="V85" s="3"/>
      <c r="W85" s="3"/>
      <c r="X85" s="3"/>
      <c r="Y85" s="167">
        <v>0</v>
      </c>
      <c r="Z85" s="3"/>
      <c r="AA85" s="170"/>
    </row>
    <row r="86" spans="1:27" x14ac:dyDescent="0.25">
      <c r="A86" s="65" t="s">
        <v>123</v>
      </c>
      <c r="B86" s="147"/>
      <c r="C86" s="209"/>
      <c r="D86" s="465"/>
      <c r="E86" s="209"/>
      <c r="F86" s="465"/>
      <c r="G86" s="465"/>
      <c r="H86" s="465"/>
      <c r="I86" s="209"/>
      <c r="J86" s="465"/>
      <c r="K86" s="465"/>
      <c r="L86" s="465"/>
      <c r="M86" s="465"/>
      <c r="N86" s="465"/>
      <c r="O86" s="465"/>
      <c r="P86" s="465"/>
      <c r="Q86" s="465"/>
      <c r="R86" s="466"/>
      <c r="S86" s="113"/>
      <c r="T86" s="113"/>
      <c r="U86" s="113"/>
      <c r="V86" s="113"/>
      <c r="W86" s="113"/>
      <c r="X86" s="113"/>
      <c r="Y86" s="467"/>
      <c r="Z86" s="113"/>
      <c r="AA86" s="113"/>
    </row>
    <row r="87" spans="1:27" x14ac:dyDescent="0.25">
      <c r="A87" s="112" t="s">
        <v>118</v>
      </c>
      <c r="B87" s="147"/>
      <c r="C87" s="209"/>
      <c r="D87" s="465"/>
      <c r="E87" s="209"/>
      <c r="F87" s="465"/>
      <c r="G87" s="465"/>
      <c r="H87" s="465"/>
      <c r="I87" s="209"/>
      <c r="J87" s="465"/>
      <c r="K87" s="465"/>
      <c r="L87" s="465"/>
      <c r="M87" s="465"/>
      <c r="N87" s="465"/>
      <c r="O87" s="465"/>
      <c r="P87" s="465"/>
      <c r="Q87" s="465"/>
      <c r="R87" s="466"/>
      <c r="S87" s="113"/>
      <c r="T87" s="113"/>
      <c r="U87" s="113"/>
      <c r="V87" s="113"/>
      <c r="W87" s="113"/>
      <c r="X87" s="113"/>
      <c r="Y87" s="467"/>
      <c r="Z87" s="113"/>
      <c r="AA87" s="113"/>
    </row>
    <row r="88" spans="1:27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 s="1"/>
      <c r="S88" s="1"/>
      <c r="T88" s="1"/>
      <c r="U88" s="1"/>
      <c r="V88" s="1"/>
      <c r="W88" s="1"/>
      <c r="X88" s="1"/>
      <c r="Y88" s="1"/>
      <c r="Z88" s="4"/>
      <c r="AA88" s="171"/>
    </row>
    <row r="89" spans="1:27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 s="1"/>
      <c r="S89" s="1"/>
      <c r="T89" s="1"/>
      <c r="U89" s="1"/>
      <c r="V89" s="1"/>
      <c r="W89" s="1"/>
      <c r="X89" s="1"/>
      <c r="Y89" s="1"/>
      <c r="Z89" s="4"/>
      <c r="AA89" s="171"/>
    </row>
    <row r="90" spans="1:27" x14ac:dyDescent="0.25">
      <c r="A90" s="1134"/>
      <c r="B90" s="1135"/>
      <c r="C90" s="499" t="s">
        <v>14</v>
      </c>
      <c r="D90" s="67" t="s">
        <v>89</v>
      </c>
      <c r="E90" s="68" t="s">
        <v>14</v>
      </c>
      <c r="F90" s="69" t="s">
        <v>90</v>
      </c>
      <c r="G90" s="69" t="s">
        <v>91</v>
      </c>
      <c r="H90" s="70" t="s">
        <v>92</v>
      </c>
      <c r="I90" s="68" t="s">
        <v>14</v>
      </c>
      <c r="J90" s="69" t="s">
        <v>90</v>
      </c>
      <c r="K90" s="69" t="s">
        <v>91</v>
      </c>
      <c r="L90" s="70" t="s">
        <v>92</v>
      </c>
      <c r="M90" s="1081"/>
      <c r="N90" s="1081"/>
      <c r="O90" s="1043"/>
      <c r="P90" s="1077"/>
      <c r="Q90" s="1077"/>
      <c r="R90" s="1"/>
      <c r="S90" s="1"/>
      <c r="T90" s="1"/>
      <c r="U90" s="1"/>
      <c r="V90" s="1"/>
      <c r="W90" s="1"/>
      <c r="X90" s="1"/>
      <c r="Y90" s="1"/>
      <c r="Z90" s="4"/>
      <c r="AA90" s="171"/>
    </row>
    <row r="91" spans="1:27" x14ac:dyDescent="0.25">
      <c r="A91" s="71" t="s">
        <v>124</v>
      </c>
      <c r="B91" s="72" t="s">
        <v>125</v>
      </c>
      <c r="C91" s="292"/>
      <c r="D91" s="251"/>
      <c r="E91" s="249"/>
      <c r="F91" s="250"/>
      <c r="G91" s="250"/>
      <c r="H91" s="250"/>
      <c r="I91" s="293"/>
      <c r="J91" s="294"/>
      <c r="K91" s="294"/>
      <c r="L91" s="294"/>
      <c r="M91" s="247"/>
      <c r="N91" s="247"/>
      <c r="O91" s="247"/>
      <c r="P91" s="247"/>
      <c r="Q91" s="247"/>
      <c r="R91" s="462"/>
      <c r="S91" s="17"/>
      <c r="T91" s="1"/>
      <c r="U91" s="1"/>
      <c r="V91" s="1"/>
      <c r="W91" s="1"/>
      <c r="X91" s="1"/>
      <c r="Y91" s="167">
        <v>0</v>
      </c>
      <c r="Z91" s="4"/>
      <c r="AA91" s="171"/>
    </row>
    <row r="92" spans="1:27" x14ac:dyDescent="0.25">
      <c r="A92" s="73" t="s">
        <v>126</v>
      </c>
      <c r="B92" s="74" t="s">
        <v>127</v>
      </c>
      <c r="C92" s="295"/>
      <c r="D92" s="218"/>
      <c r="E92" s="216"/>
      <c r="F92" s="217"/>
      <c r="G92" s="217"/>
      <c r="H92" s="217"/>
      <c r="I92" s="293"/>
      <c r="J92" s="294"/>
      <c r="K92" s="296"/>
      <c r="L92" s="296"/>
      <c r="M92" s="214"/>
      <c r="N92" s="214"/>
      <c r="O92" s="214"/>
      <c r="P92" s="214"/>
      <c r="Q92" s="214"/>
      <c r="R92" s="462"/>
      <c r="S92" s="1"/>
      <c r="T92" s="1"/>
      <c r="U92" s="1"/>
      <c r="V92" s="1"/>
      <c r="W92" s="1"/>
      <c r="X92" s="1"/>
      <c r="Y92" s="167">
        <v>0</v>
      </c>
      <c r="Z92" s="4"/>
      <c r="AA92" s="171"/>
    </row>
    <row r="93" spans="1:27" x14ac:dyDescent="0.25">
      <c r="A93" s="1067" t="s">
        <v>122</v>
      </c>
      <c r="B93" s="1068"/>
      <c r="C93" s="301"/>
      <c r="D93" s="302"/>
      <c r="E93" s="204"/>
      <c r="F93" s="303"/>
      <c r="G93" s="303"/>
      <c r="H93" s="303"/>
      <c r="I93" s="304"/>
      <c r="J93" s="305"/>
      <c r="K93" s="305"/>
      <c r="L93" s="305"/>
      <c r="M93" s="306"/>
      <c r="N93" s="306"/>
      <c r="O93" s="306"/>
      <c r="P93" s="306"/>
      <c r="Q93" s="306"/>
      <c r="R93" s="462"/>
      <c r="S93" s="3"/>
      <c r="T93" s="3"/>
      <c r="U93" s="3"/>
      <c r="V93" s="3"/>
      <c r="W93" s="3"/>
      <c r="X93" s="3"/>
      <c r="Y93" s="167">
        <v>0</v>
      </c>
      <c r="Z93" s="3"/>
      <c r="AA93" s="170"/>
    </row>
    <row r="94" spans="1:27" x14ac:dyDescent="0.25">
      <c r="A94" s="1129" t="s">
        <v>128</v>
      </c>
      <c r="B94" s="1129"/>
      <c r="C94" s="1129"/>
      <c r="D94" s="1129"/>
      <c r="E94" s="180"/>
      <c r="F94" s="1"/>
      <c r="G94" s="1"/>
      <c r="H94" s="1"/>
      <c r="I94" s="180" t="s">
        <v>20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78">
        <v>0</v>
      </c>
      <c r="Y94" s="177">
        <v>0</v>
      </c>
      <c r="Z94" s="1"/>
      <c r="AA94" s="1"/>
    </row>
    <row r="95" spans="1:27" ht="31.5" x14ac:dyDescent="0.25">
      <c r="A95" s="1067" t="s">
        <v>129</v>
      </c>
      <c r="B95" s="1068"/>
      <c r="C95" s="504" t="s">
        <v>14</v>
      </c>
      <c r="D95" s="504" t="s">
        <v>130</v>
      </c>
      <c r="E95" s="399" t="s">
        <v>131</v>
      </c>
      <c r="F95" s="400" t="s">
        <v>132</v>
      </c>
      <c r="G95" s="1"/>
      <c r="H95" s="1"/>
      <c r="I95" s="492" t="s">
        <v>133</v>
      </c>
      <c r="J95" s="49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3"/>
      <c r="X95" s="148"/>
      <c r="Y95" s="150"/>
      <c r="Z95" s="170"/>
      <c r="AA95" s="3"/>
    </row>
    <row r="96" spans="1:27" ht="15.75" x14ac:dyDescent="0.25">
      <c r="A96" s="1110" t="s">
        <v>134</v>
      </c>
      <c r="B96" s="79" t="s">
        <v>135</v>
      </c>
      <c r="C96" s="307"/>
      <c r="D96" s="308"/>
      <c r="E96" s="309"/>
      <c r="F96" s="310"/>
      <c r="G96" s="451" t="s">
        <v>20</v>
      </c>
      <c r="H96" s="1"/>
      <c r="I96" s="492" t="s">
        <v>136</v>
      </c>
      <c r="J96" s="49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77">
        <v>0</v>
      </c>
      <c r="Y96" s="177"/>
      <c r="Z96" s="1"/>
      <c r="AA96" s="1"/>
    </row>
    <row r="97" spans="1:26" x14ac:dyDescent="0.25">
      <c r="A97" s="1111"/>
      <c r="B97" s="62" t="s">
        <v>137</v>
      </c>
      <c r="C97" s="311"/>
      <c r="D97" s="312"/>
      <c r="E97" s="313"/>
      <c r="F97" s="314"/>
      <c r="G97" s="451" t="s">
        <v>20</v>
      </c>
      <c r="H97" s="1"/>
      <c r="I97" s="49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77">
        <v>0</v>
      </c>
      <c r="Y97" s="177"/>
      <c r="Z97" s="1"/>
    </row>
    <row r="98" spans="1:26" ht="15.75" x14ac:dyDescent="0.25">
      <c r="A98" s="1110" t="s">
        <v>138</v>
      </c>
      <c r="B98" s="54" t="s">
        <v>135</v>
      </c>
      <c r="C98" s="315"/>
      <c r="D98" s="316"/>
      <c r="E98" s="317"/>
      <c r="F98" s="318"/>
      <c r="G98" s="451" t="s">
        <v>20</v>
      </c>
      <c r="H98" s="1"/>
      <c r="I98" s="492" t="s">
        <v>139</v>
      </c>
      <c r="J98" s="49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77">
        <v>0</v>
      </c>
      <c r="Y98" s="178"/>
      <c r="Z98" s="1"/>
    </row>
    <row r="99" spans="1:26" ht="15.75" x14ac:dyDescent="0.25">
      <c r="A99" s="1111"/>
      <c r="B99" s="62" t="s">
        <v>137</v>
      </c>
      <c r="C99" s="311"/>
      <c r="D99" s="312"/>
      <c r="E99" s="313"/>
      <c r="F99" s="314"/>
      <c r="G99" s="451" t="s">
        <v>20</v>
      </c>
      <c r="H99" s="1"/>
      <c r="I99" s="492" t="s">
        <v>140</v>
      </c>
      <c r="J99" s="49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77">
        <v>0</v>
      </c>
      <c r="Y99" s="178"/>
      <c r="Z99" s="1"/>
    </row>
    <row r="100" spans="1:26" x14ac:dyDescent="0.25">
      <c r="A100" s="1096" t="s">
        <v>141</v>
      </c>
      <c r="B100" s="54" t="s">
        <v>142</v>
      </c>
      <c r="C100" s="315"/>
      <c r="D100" s="316"/>
      <c r="E100" s="317"/>
      <c r="F100" s="318"/>
      <c r="G100" s="451" t="s">
        <v>20</v>
      </c>
      <c r="H100" s="1"/>
      <c r="I100" s="7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77">
        <v>0</v>
      </c>
      <c r="Y100" s="178"/>
      <c r="Z100" s="1"/>
    </row>
    <row r="101" spans="1:26" x14ac:dyDescent="0.25">
      <c r="A101" s="1097"/>
      <c r="B101" s="62" t="s">
        <v>143</v>
      </c>
      <c r="C101" s="311"/>
      <c r="D101" s="312"/>
      <c r="E101" s="313"/>
      <c r="F101" s="314"/>
      <c r="G101" s="451" t="s">
        <v>20</v>
      </c>
      <c r="H101" s="1"/>
      <c r="I101" s="7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77">
        <v>0</v>
      </c>
      <c r="Y101" s="178"/>
      <c r="Z101" s="1"/>
    </row>
    <row r="102" spans="1:26" x14ac:dyDescent="0.25">
      <c r="A102" s="1094" t="s">
        <v>144</v>
      </c>
      <c r="B102" s="1095"/>
      <c r="C102" s="496"/>
      <c r="D102" s="319"/>
      <c r="E102" s="320"/>
      <c r="F102" s="321"/>
      <c r="G102" s="451" t="s">
        <v>20</v>
      </c>
      <c r="H102" s="1"/>
      <c r="I102" s="7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77">
        <v>0</v>
      </c>
      <c r="Y102" s="178"/>
      <c r="Z102" s="1"/>
    </row>
    <row r="103" spans="1:26" x14ac:dyDescent="0.25">
      <c r="A103" s="1093" t="s">
        <v>145</v>
      </c>
      <c r="B103" s="1093"/>
      <c r="C103" s="1093"/>
      <c r="D103" s="1093"/>
      <c r="E103" s="1"/>
      <c r="F103" s="1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49"/>
      <c r="Y103" s="148"/>
      <c r="Z103" s="1"/>
    </row>
    <row r="104" spans="1:26" ht="21" x14ac:dyDescent="0.25">
      <c r="A104" s="1067" t="s">
        <v>129</v>
      </c>
      <c r="B104" s="1068"/>
      <c r="C104" s="504" t="s">
        <v>14</v>
      </c>
      <c r="D104" s="399" t="s">
        <v>131</v>
      </c>
      <c r="E104" s="400" t="s">
        <v>132</v>
      </c>
      <c r="F104" s="505"/>
      <c r="G104" s="147"/>
      <c r="H104" s="1"/>
      <c r="I104" s="7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49"/>
      <c r="Y104" s="148"/>
      <c r="Z104" s="1"/>
    </row>
    <row r="105" spans="1:26" x14ac:dyDescent="0.25">
      <c r="A105" s="1112" t="s">
        <v>146</v>
      </c>
      <c r="B105" s="1113"/>
      <c r="C105" s="307">
        <v>0</v>
      </c>
      <c r="D105" s="309"/>
      <c r="E105" s="310"/>
      <c r="F105" s="457"/>
      <c r="G105" s="151"/>
      <c r="H105" s="4" t="s">
        <v>20</v>
      </c>
      <c r="I105" s="7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49"/>
      <c r="Y105" s="148"/>
      <c r="Z105" s="1"/>
    </row>
    <row r="106" spans="1:26" x14ac:dyDescent="0.25">
      <c r="A106" s="1108" t="s">
        <v>147</v>
      </c>
      <c r="B106" s="1109"/>
      <c r="C106" s="322">
        <v>0</v>
      </c>
      <c r="D106" s="323"/>
      <c r="E106" s="324"/>
      <c r="F106" s="457"/>
      <c r="G106" s="151"/>
      <c r="H106" s="4" t="s">
        <v>20</v>
      </c>
      <c r="I106" s="7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49"/>
      <c r="Y106" s="148"/>
      <c r="Z106" s="1"/>
    </row>
    <row r="107" spans="1:26" x14ac:dyDescent="0.25">
      <c r="A107" s="1096" t="s">
        <v>148</v>
      </c>
      <c r="B107" s="79" t="s">
        <v>149</v>
      </c>
      <c r="C107" s="307">
        <v>0</v>
      </c>
      <c r="D107" s="309"/>
      <c r="E107" s="310"/>
      <c r="F107" s="457"/>
      <c r="G107" s="151"/>
      <c r="H107" s="4" t="s">
        <v>20</v>
      </c>
      <c r="I107" s="7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49"/>
      <c r="Y107" s="148"/>
      <c r="Z107" s="173"/>
    </row>
    <row r="108" spans="1:26" x14ac:dyDescent="0.25">
      <c r="A108" s="1097"/>
      <c r="B108" s="62" t="s">
        <v>143</v>
      </c>
      <c r="C108" s="311">
        <v>0</v>
      </c>
      <c r="D108" s="313"/>
      <c r="E108" s="314"/>
      <c r="F108" s="457"/>
      <c r="G108" s="151"/>
      <c r="H108" s="4" t="s">
        <v>20</v>
      </c>
      <c r="I108" s="7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49"/>
      <c r="Y108" s="149"/>
      <c r="Z108" s="173"/>
    </row>
    <row r="109" spans="1:26" x14ac:dyDescent="0.25">
      <c r="A109" s="1093" t="s">
        <v>150</v>
      </c>
      <c r="B109" s="1093"/>
      <c r="C109" s="1093"/>
      <c r="D109" s="1093"/>
      <c r="E109" s="1"/>
      <c r="F109" s="1"/>
      <c r="G109" s="1"/>
      <c r="H109" s="1"/>
      <c r="I109" s="1"/>
      <c r="J109" s="1"/>
      <c r="K109" s="11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49"/>
      <c r="Y109" s="149"/>
      <c r="Z109" s="1"/>
    </row>
    <row r="110" spans="1:26" ht="31.5" x14ac:dyDescent="0.25">
      <c r="A110" s="1104" t="s">
        <v>151</v>
      </c>
      <c r="B110" s="1104"/>
      <c r="C110" s="502" t="s">
        <v>14</v>
      </c>
      <c r="D110" s="502" t="s">
        <v>130</v>
      </c>
      <c r="E110" s="11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49"/>
      <c r="Y110" s="149"/>
      <c r="Z110" s="1"/>
    </row>
    <row r="111" spans="1:26" x14ac:dyDescent="0.25">
      <c r="A111" s="1102" t="s">
        <v>152</v>
      </c>
      <c r="B111" s="1103"/>
      <c r="C111" s="325"/>
      <c r="D111" s="326"/>
      <c r="E111" s="451" t="s">
        <v>20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52">
        <v>0</v>
      </c>
      <c r="S111" s="1"/>
      <c r="T111" s="1"/>
      <c r="U111" s="1"/>
      <c r="V111" s="1"/>
      <c r="W111" s="1"/>
      <c r="X111" s="177">
        <v>0</v>
      </c>
      <c r="Y111" s="177"/>
      <c r="Z111" s="1"/>
    </row>
    <row r="112" spans="1:26" x14ac:dyDescent="0.25">
      <c r="A112" s="1078" t="s">
        <v>153</v>
      </c>
      <c r="B112" s="1079"/>
      <c r="C112" s="327"/>
      <c r="D112" s="328"/>
      <c r="E112" s="451" t="s">
        <v>20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52">
        <v>0</v>
      </c>
      <c r="S112" s="1"/>
      <c r="T112" s="1"/>
      <c r="U112" s="1"/>
      <c r="V112" s="1"/>
      <c r="W112" s="1"/>
      <c r="X112" s="177">
        <v>0</v>
      </c>
      <c r="Y112" s="178"/>
      <c r="Z112" s="1"/>
    </row>
    <row r="113" spans="1:25" x14ac:dyDescent="0.25">
      <c r="A113" s="77" t="s">
        <v>154</v>
      </c>
      <c r="B113" s="20"/>
      <c r="C113" s="20"/>
      <c r="D113" s="20"/>
      <c r="E113" s="1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" x14ac:dyDescent="0.25">
      <c r="A115" s="1042"/>
      <c r="B115" s="1043"/>
      <c r="C115" s="504" t="s">
        <v>14</v>
      </c>
      <c r="D115" s="401" t="s">
        <v>156</v>
      </c>
      <c r="E115" s="402" t="s">
        <v>157</v>
      </c>
      <c r="F115" s="499" t="s">
        <v>16</v>
      </c>
      <c r="G115" s="41" t="s">
        <v>17</v>
      </c>
      <c r="H115" s="500" t="s">
        <v>18</v>
      </c>
      <c r="I115" s="1081"/>
      <c r="J115" s="1082"/>
      <c r="K115" s="107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063" t="s">
        <v>158</v>
      </c>
      <c r="B116" s="81" t="s">
        <v>159</v>
      </c>
      <c r="C116" s="259"/>
      <c r="D116" s="329"/>
      <c r="E116" s="403"/>
      <c r="F116" s="261"/>
      <c r="G116" s="330"/>
      <c r="H116" s="260"/>
      <c r="I116" s="260"/>
      <c r="J116" s="331"/>
      <c r="K116" s="260"/>
      <c r="L116" s="451" t="s">
        <v>20</v>
      </c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79">
        <v>0</v>
      </c>
      <c r="Y116" s="181">
        <v>0</v>
      </c>
    </row>
    <row r="117" spans="1:25" x14ac:dyDescent="0.25">
      <c r="A117" s="1084"/>
      <c r="B117" s="82" t="s">
        <v>160</v>
      </c>
      <c r="C117" s="220"/>
      <c r="D117" s="404"/>
      <c r="E117" s="405"/>
      <c r="F117" s="221"/>
      <c r="G117" s="223"/>
      <c r="H117" s="266"/>
      <c r="I117" s="266"/>
      <c r="J117" s="220"/>
      <c r="K117" s="266"/>
      <c r="L117" s="451" t="s">
        <v>20</v>
      </c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79"/>
      <c r="Y117" s="181">
        <v>0</v>
      </c>
    </row>
    <row r="118" spans="1:25" x14ac:dyDescent="0.25">
      <c r="A118" s="1085"/>
      <c r="B118" s="83" t="s">
        <v>14</v>
      </c>
      <c r="C118" s="202"/>
      <c r="D118" s="320"/>
      <c r="E118" s="321"/>
      <c r="F118" s="203"/>
      <c r="G118" s="205"/>
      <c r="H118" s="273"/>
      <c r="I118" s="273"/>
      <c r="J118" s="202"/>
      <c r="K118" s="273"/>
      <c r="L118" s="451" t="s">
        <v>20</v>
      </c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79"/>
      <c r="Y118" s="181">
        <v>0</v>
      </c>
    </row>
    <row r="119" spans="1:25" x14ac:dyDescent="0.25">
      <c r="A119" s="84" t="s">
        <v>161</v>
      </c>
      <c r="B119" s="85"/>
      <c r="C119" s="332"/>
      <c r="D119" s="320"/>
      <c r="E119" s="321"/>
      <c r="F119" s="248"/>
      <c r="G119" s="250"/>
      <c r="H119" s="333"/>
      <c r="I119" s="333"/>
      <c r="J119" s="247"/>
      <c r="K119" s="333"/>
      <c r="L119" s="451" t="s">
        <v>20</v>
      </c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79"/>
      <c r="Y119" s="181">
        <v>0</v>
      </c>
    </row>
    <row r="120" spans="1:25" x14ac:dyDescent="0.25">
      <c r="A120" s="86" t="s">
        <v>162</v>
      </c>
      <c r="B120" s="87"/>
      <c r="C120" s="334"/>
      <c r="D120" s="407"/>
      <c r="E120" s="336"/>
      <c r="F120" s="254"/>
      <c r="G120" s="256"/>
      <c r="H120" s="277"/>
      <c r="I120" s="277"/>
      <c r="J120" s="253"/>
      <c r="K120" s="277"/>
      <c r="L120" s="451" t="s">
        <v>20</v>
      </c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79"/>
      <c r="Y120" s="181">
        <v>0</v>
      </c>
    </row>
    <row r="121" spans="1:25" x14ac:dyDescent="0.25">
      <c r="A121" s="1086" t="s">
        <v>163</v>
      </c>
      <c r="B121" s="1070"/>
      <c r="C121" s="301"/>
      <c r="D121" s="204"/>
      <c r="E121" s="206"/>
      <c r="F121" s="203"/>
      <c r="G121" s="205"/>
      <c r="H121" s="273"/>
      <c r="I121" s="273"/>
      <c r="J121" s="202"/>
      <c r="K121" s="273"/>
      <c r="L121" s="451" t="s">
        <v>20</v>
      </c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79">
        <v>0</v>
      </c>
      <c r="Y121" s="181">
        <v>0</v>
      </c>
    </row>
    <row r="122" spans="1:25" x14ac:dyDescent="0.25">
      <c r="A122" s="88" t="s">
        <v>164</v>
      </c>
      <c r="B122" s="89"/>
      <c r="C122" s="335"/>
      <c r="D122" s="406"/>
      <c r="E122" s="336"/>
      <c r="F122" s="209"/>
      <c r="G122" s="211"/>
      <c r="H122" s="337"/>
      <c r="I122" s="337"/>
      <c r="J122" s="208"/>
      <c r="K122" s="337"/>
      <c r="L122" s="451" t="s">
        <v>20</v>
      </c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79"/>
      <c r="Y122" s="181">
        <v>0</v>
      </c>
    </row>
    <row r="123" spans="1:25" x14ac:dyDescent="0.25">
      <c r="A123" s="1080" t="s">
        <v>165</v>
      </c>
      <c r="B123" s="90" t="s">
        <v>159</v>
      </c>
      <c r="C123" s="334"/>
      <c r="D123" s="228"/>
      <c r="E123" s="230"/>
      <c r="F123" s="227"/>
      <c r="G123" s="229"/>
      <c r="H123" s="264"/>
      <c r="I123" s="264"/>
      <c r="J123" s="226"/>
      <c r="K123" s="264"/>
      <c r="L123" s="451" t="s">
        <v>20</v>
      </c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79">
        <v>0</v>
      </c>
      <c r="Y123" s="181">
        <v>0</v>
      </c>
    </row>
    <row r="124" spans="1:25" x14ac:dyDescent="0.25">
      <c r="A124" s="1082"/>
      <c r="B124" s="82" t="s">
        <v>160</v>
      </c>
      <c r="C124" s="338"/>
      <c r="D124" s="404"/>
      <c r="E124" s="405"/>
      <c r="F124" s="221"/>
      <c r="G124" s="223"/>
      <c r="H124" s="266"/>
      <c r="I124" s="266"/>
      <c r="J124" s="220"/>
      <c r="K124" s="266"/>
      <c r="L124" s="451" t="s">
        <v>20</v>
      </c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79"/>
      <c r="Y124" s="181">
        <v>0</v>
      </c>
    </row>
    <row r="125" spans="1:25" x14ac:dyDescent="0.25">
      <c r="A125" s="1081"/>
      <c r="B125" s="83" t="s">
        <v>14</v>
      </c>
      <c r="C125" s="301"/>
      <c r="D125" s="320"/>
      <c r="E125" s="321"/>
      <c r="F125" s="203"/>
      <c r="G125" s="205"/>
      <c r="H125" s="273"/>
      <c r="I125" s="273"/>
      <c r="J125" s="202"/>
      <c r="K125" s="273"/>
      <c r="L125" s="451" t="s">
        <v>20</v>
      </c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79"/>
      <c r="Y125" s="181">
        <v>0</v>
      </c>
    </row>
    <row r="126" spans="1:25" x14ac:dyDescent="0.25">
      <c r="A126" s="1082" t="s">
        <v>166</v>
      </c>
      <c r="B126" s="91" t="s">
        <v>159</v>
      </c>
      <c r="C126" s="335"/>
      <c r="D126" s="249"/>
      <c r="E126" s="251"/>
      <c r="F126" s="248"/>
      <c r="G126" s="250"/>
      <c r="H126" s="333"/>
      <c r="I126" s="333"/>
      <c r="J126" s="208"/>
      <c r="K126" s="333"/>
      <c r="L126" s="451" t="s">
        <v>20</v>
      </c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79">
        <v>0</v>
      </c>
      <c r="Y126" s="181">
        <v>0</v>
      </c>
    </row>
    <row r="127" spans="1:25" x14ac:dyDescent="0.25">
      <c r="A127" s="1082"/>
      <c r="B127" s="82" t="s">
        <v>160</v>
      </c>
      <c r="C127" s="338"/>
      <c r="D127" s="404"/>
      <c r="E127" s="405"/>
      <c r="F127" s="221"/>
      <c r="G127" s="223"/>
      <c r="H127" s="266"/>
      <c r="I127" s="266"/>
      <c r="J127" s="220"/>
      <c r="K127" s="266"/>
      <c r="L127" s="451" t="s">
        <v>20</v>
      </c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79"/>
      <c r="Y127" s="181">
        <v>0</v>
      </c>
    </row>
    <row r="128" spans="1:25" x14ac:dyDescent="0.25">
      <c r="A128" s="1082"/>
      <c r="B128" s="83" t="s">
        <v>14</v>
      </c>
      <c r="C128" s="301"/>
      <c r="D128" s="320"/>
      <c r="E128" s="321"/>
      <c r="F128" s="203"/>
      <c r="G128" s="205"/>
      <c r="H128" s="273"/>
      <c r="I128" s="273"/>
      <c r="J128" s="202"/>
      <c r="K128" s="273"/>
      <c r="L128" s="451" t="s">
        <v>20</v>
      </c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79"/>
      <c r="Y128" s="181">
        <v>0</v>
      </c>
    </row>
    <row r="129" spans="1:26" x14ac:dyDescent="0.25">
      <c r="A129" s="86" t="s">
        <v>167</v>
      </c>
      <c r="B129" s="89"/>
      <c r="C129" s="335"/>
      <c r="D129" s="407"/>
      <c r="E129" s="336"/>
      <c r="F129" s="209"/>
      <c r="G129" s="211"/>
      <c r="H129" s="337"/>
      <c r="I129" s="337"/>
      <c r="J129" s="208"/>
      <c r="K129" s="337"/>
      <c r="L129" s="451" t="s">
        <v>20</v>
      </c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79"/>
      <c r="Y129" s="181">
        <v>0</v>
      </c>
      <c r="Z129" s="1"/>
    </row>
    <row r="130" spans="1:26" x14ac:dyDescent="0.25">
      <c r="A130" s="84" t="s">
        <v>168</v>
      </c>
      <c r="B130" s="92"/>
      <c r="C130" s="301"/>
      <c r="D130" s="204"/>
      <c r="E130" s="206"/>
      <c r="F130" s="203"/>
      <c r="G130" s="205"/>
      <c r="H130" s="273"/>
      <c r="I130" s="273"/>
      <c r="J130" s="202"/>
      <c r="K130" s="273"/>
      <c r="L130" s="451" t="s">
        <v>20</v>
      </c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79">
        <v>0</v>
      </c>
      <c r="Y130" s="181">
        <v>0</v>
      </c>
      <c r="Z130" s="1"/>
    </row>
    <row r="131" spans="1:26" x14ac:dyDescent="0.25">
      <c r="A131" s="1087" t="s">
        <v>169</v>
      </c>
      <c r="B131" s="90" t="s">
        <v>159</v>
      </c>
      <c r="C131" s="335"/>
      <c r="D131" s="210"/>
      <c r="E131" s="212"/>
      <c r="F131" s="209"/>
      <c r="G131" s="211"/>
      <c r="H131" s="337"/>
      <c r="I131" s="337"/>
      <c r="J131" s="208"/>
      <c r="K131" s="337"/>
      <c r="L131" s="451" t="s">
        <v>20</v>
      </c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79">
        <v>0</v>
      </c>
      <c r="Y131" s="181">
        <v>0</v>
      </c>
      <c r="Z131" s="1"/>
    </row>
    <row r="132" spans="1:26" x14ac:dyDescent="0.25">
      <c r="A132" s="1088"/>
      <c r="B132" s="82" t="s">
        <v>160</v>
      </c>
      <c r="C132" s="338"/>
      <c r="D132" s="404"/>
      <c r="E132" s="405"/>
      <c r="F132" s="221"/>
      <c r="G132" s="223"/>
      <c r="H132" s="266"/>
      <c r="I132" s="266"/>
      <c r="J132" s="220"/>
      <c r="K132" s="266"/>
      <c r="L132" s="451" t="s">
        <v>20</v>
      </c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79"/>
      <c r="Y132" s="181">
        <v>0</v>
      </c>
      <c r="Z132" s="1"/>
    </row>
    <row r="133" spans="1:26" x14ac:dyDescent="0.25">
      <c r="A133" s="1089"/>
      <c r="B133" s="83" t="s">
        <v>14</v>
      </c>
      <c r="C133" s="301"/>
      <c r="D133" s="320"/>
      <c r="E133" s="321"/>
      <c r="F133" s="203"/>
      <c r="G133" s="205"/>
      <c r="H133" s="273"/>
      <c r="I133" s="273"/>
      <c r="J133" s="202"/>
      <c r="K133" s="273"/>
      <c r="L133" s="451" t="s">
        <v>20</v>
      </c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79"/>
      <c r="Y133" s="181">
        <v>0</v>
      </c>
      <c r="Z133" s="1"/>
    </row>
    <row r="134" spans="1:26" x14ac:dyDescent="0.25">
      <c r="A134" s="84" t="s">
        <v>170</v>
      </c>
      <c r="B134" s="92"/>
      <c r="C134" s="301"/>
      <c r="D134" s="320"/>
      <c r="E134" s="321"/>
      <c r="F134" s="203"/>
      <c r="G134" s="205"/>
      <c r="H134" s="273"/>
      <c r="I134" s="273"/>
      <c r="J134" s="202"/>
      <c r="K134" s="273"/>
      <c r="L134" s="451" t="s">
        <v>20</v>
      </c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79"/>
      <c r="Y134" s="181"/>
      <c r="Z134" s="1"/>
    </row>
    <row r="135" spans="1:26" x14ac:dyDescent="0.25">
      <c r="A135" s="1052" t="s">
        <v>171</v>
      </c>
      <c r="B135" s="93" t="s">
        <v>159</v>
      </c>
      <c r="C135" s="339"/>
      <c r="D135" s="440"/>
      <c r="E135" s="441"/>
      <c r="F135" s="228"/>
      <c r="G135" s="229"/>
      <c r="H135" s="230"/>
      <c r="I135" s="339"/>
      <c r="J135" s="226"/>
      <c r="K135" s="264"/>
      <c r="L135" s="451" t="s">
        <v>20</v>
      </c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79"/>
      <c r="Y135" s="181">
        <v>0</v>
      </c>
      <c r="Z135" s="1"/>
    </row>
    <row r="136" spans="1:26" x14ac:dyDescent="0.25">
      <c r="A136" s="1053"/>
      <c r="B136" s="94" t="s">
        <v>160</v>
      </c>
      <c r="C136" s="295"/>
      <c r="D136" s="320"/>
      <c r="E136" s="321"/>
      <c r="F136" s="215"/>
      <c r="G136" s="217"/>
      <c r="H136" s="275"/>
      <c r="I136" s="275"/>
      <c r="J136" s="214"/>
      <c r="K136" s="275"/>
      <c r="L136" s="451" t="s">
        <v>20</v>
      </c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79"/>
      <c r="Y136" s="181">
        <v>0</v>
      </c>
      <c r="Z136" s="1"/>
    </row>
    <row r="137" spans="1:26" x14ac:dyDescent="0.25">
      <c r="A137" s="1054"/>
      <c r="B137" s="95" t="s">
        <v>14</v>
      </c>
      <c r="C137" s="338"/>
      <c r="D137" s="407"/>
      <c r="E137" s="336"/>
      <c r="F137" s="221"/>
      <c r="G137" s="223"/>
      <c r="H137" s="266"/>
      <c r="I137" s="266"/>
      <c r="J137" s="220"/>
      <c r="K137" s="266"/>
      <c r="L137" s="451" t="s">
        <v>20</v>
      </c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79"/>
      <c r="Y137" s="181">
        <v>0</v>
      </c>
      <c r="Z137" s="1"/>
    </row>
    <row r="138" spans="1:26" x14ac:dyDescent="0.25">
      <c r="A138" s="77" t="s">
        <v>172</v>
      </c>
      <c r="B138" s="20"/>
      <c r="C138" s="96"/>
      <c r="D138" s="96"/>
      <c r="E138" s="97"/>
      <c r="F138" s="96"/>
      <c r="G138" s="78"/>
      <c r="H138" s="78"/>
      <c r="I138" s="78"/>
      <c r="J138" s="78"/>
      <c r="K138" s="78"/>
      <c r="L138" s="78"/>
      <c r="M138" s="7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x14ac:dyDescent="0.25">
      <c r="A139" s="1055" t="s">
        <v>173</v>
      </c>
      <c r="B139" s="1056"/>
      <c r="C139" s="199" t="s">
        <v>14</v>
      </c>
      <c r="D139" s="98" t="s">
        <v>174</v>
      </c>
      <c r="E139" s="99"/>
      <c r="F139" s="78"/>
      <c r="G139" s="78"/>
      <c r="H139" s="78"/>
      <c r="I139" s="78"/>
      <c r="J139" s="78"/>
      <c r="K139" s="7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</row>
    <row r="140" spans="1:26" x14ac:dyDescent="0.25">
      <c r="A140" s="182" t="s">
        <v>175</v>
      </c>
      <c r="B140" s="100"/>
      <c r="C140" s="340"/>
      <c r="D140" s="259"/>
      <c r="E140" s="451" t="s">
        <v>20</v>
      </c>
      <c r="F140" s="78"/>
      <c r="G140" s="78"/>
      <c r="H140" s="78"/>
      <c r="I140" s="78"/>
      <c r="J140" s="78"/>
      <c r="K140" s="78"/>
      <c r="L140" s="101"/>
      <c r="M140" s="101"/>
      <c r="N140" s="101"/>
      <c r="O140" s="1"/>
      <c r="P140" s="1"/>
      <c r="Q140" s="1"/>
      <c r="R140" s="1"/>
      <c r="S140" s="1"/>
      <c r="T140" s="1"/>
      <c r="U140" s="1"/>
      <c r="V140" s="1"/>
      <c r="W140" s="1"/>
      <c r="X140" s="179">
        <v>0</v>
      </c>
      <c r="Y140" s="1"/>
      <c r="Z140" s="4"/>
    </row>
    <row r="141" spans="1:26" x14ac:dyDescent="0.25">
      <c r="A141" s="60" t="s">
        <v>176</v>
      </c>
      <c r="B141" s="102"/>
      <c r="C141" s="295"/>
      <c r="D141" s="214"/>
      <c r="E141" s="451" t="s">
        <v>20</v>
      </c>
      <c r="F141" s="78"/>
      <c r="G141" s="78"/>
      <c r="H141" s="78"/>
      <c r="I141" s="78"/>
      <c r="J141" s="78"/>
      <c r="K141" s="78"/>
      <c r="L141" s="101"/>
      <c r="M141" s="101"/>
      <c r="N141" s="101"/>
      <c r="O141" s="1"/>
      <c r="P141" s="1"/>
      <c r="Q141" s="1"/>
      <c r="R141" s="1"/>
      <c r="S141" s="1"/>
      <c r="T141" s="1"/>
      <c r="U141" s="1"/>
      <c r="V141" s="1"/>
      <c r="W141" s="1"/>
      <c r="X141" s="179">
        <v>0</v>
      </c>
      <c r="Y141" s="1"/>
      <c r="Z141" s="4"/>
    </row>
    <row r="142" spans="1:26" x14ac:dyDescent="0.25">
      <c r="A142" s="60" t="s">
        <v>177</v>
      </c>
      <c r="B142" s="102"/>
      <c r="C142" s="295"/>
      <c r="D142" s="214"/>
      <c r="E142" s="451" t="s">
        <v>20</v>
      </c>
      <c r="F142" s="78"/>
      <c r="G142" s="78"/>
      <c r="H142" s="78"/>
      <c r="I142" s="78"/>
      <c r="J142" s="78"/>
      <c r="K142" s="78"/>
      <c r="L142" s="101"/>
      <c r="M142" s="101"/>
      <c r="N142" s="101"/>
      <c r="O142" s="1"/>
      <c r="P142" s="1"/>
      <c r="Q142" s="1"/>
      <c r="R142" s="1"/>
      <c r="S142" s="1"/>
      <c r="T142" s="1"/>
      <c r="U142" s="1"/>
      <c r="V142" s="1"/>
      <c r="W142" s="1"/>
      <c r="X142" s="179">
        <v>0</v>
      </c>
      <c r="Y142" s="1"/>
      <c r="Z142" s="4"/>
    </row>
    <row r="143" spans="1:26" x14ac:dyDescent="0.25">
      <c r="A143" s="60" t="s">
        <v>178</v>
      </c>
      <c r="B143" s="102"/>
      <c r="C143" s="341"/>
      <c r="D143" s="342"/>
      <c r="E143" s="451" t="s">
        <v>20</v>
      </c>
      <c r="F143" s="78"/>
      <c r="G143" s="78"/>
      <c r="H143" s="78"/>
      <c r="I143" s="78"/>
      <c r="J143" s="78"/>
      <c r="K143" s="78"/>
      <c r="L143" s="101"/>
      <c r="M143" s="101"/>
      <c r="N143" s="101"/>
      <c r="O143" s="1"/>
      <c r="P143" s="1"/>
      <c r="Q143" s="1"/>
      <c r="R143" s="1"/>
      <c r="S143" s="1"/>
      <c r="T143" s="1"/>
      <c r="U143" s="1"/>
      <c r="V143" s="1"/>
      <c r="W143" s="1"/>
      <c r="X143" s="179">
        <v>0</v>
      </c>
      <c r="Y143" s="1"/>
      <c r="Z143" s="4"/>
    </row>
    <row r="144" spans="1:26" x14ac:dyDescent="0.25">
      <c r="A144" s="60" t="s">
        <v>179</v>
      </c>
      <c r="B144" s="102"/>
      <c r="C144" s="295"/>
      <c r="D144" s="343"/>
      <c r="E144" s="451" t="s">
        <v>20</v>
      </c>
      <c r="F144" s="78"/>
      <c r="G144" s="78"/>
      <c r="H144" s="78"/>
      <c r="I144" s="78"/>
      <c r="J144" s="78"/>
      <c r="K144" s="78"/>
      <c r="L144" s="101"/>
      <c r="M144" s="101"/>
      <c r="N144" s="101"/>
      <c r="O144" s="1"/>
      <c r="P144" s="1"/>
      <c r="Q144" s="1"/>
      <c r="R144" s="1"/>
      <c r="S144" s="1"/>
      <c r="T144" s="1"/>
      <c r="U144" s="1"/>
      <c r="V144" s="1"/>
      <c r="W144" s="1"/>
      <c r="X144" s="179">
        <v>0</v>
      </c>
      <c r="Y144" s="1"/>
      <c r="Z144" s="4"/>
    </row>
    <row r="145" spans="1:28" x14ac:dyDescent="0.25">
      <c r="A145" s="103" t="s">
        <v>180</v>
      </c>
      <c r="B145" s="104"/>
      <c r="C145" s="298"/>
      <c r="D145" s="253"/>
      <c r="E145" s="451" t="s">
        <v>20</v>
      </c>
      <c r="F145" s="78"/>
      <c r="G145" s="78"/>
      <c r="H145" s="78"/>
      <c r="I145" s="78"/>
      <c r="J145" s="78"/>
      <c r="K145" s="78"/>
      <c r="L145" s="101"/>
      <c r="M145" s="101"/>
      <c r="N145" s="101"/>
      <c r="O145" s="1"/>
      <c r="P145" s="1"/>
      <c r="Q145" s="1"/>
      <c r="R145" s="1"/>
      <c r="S145" s="1"/>
      <c r="T145" s="1"/>
      <c r="U145" s="1"/>
      <c r="V145" s="1"/>
      <c r="W145" s="1"/>
      <c r="X145" s="179">
        <v>0</v>
      </c>
      <c r="Y145" s="1"/>
      <c r="Z145" s="4"/>
      <c r="AA145" s="1"/>
      <c r="AB145" s="1"/>
    </row>
    <row r="146" spans="1:28" x14ac:dyDescent="0.25">
      <c r="A146" s="80" t="s">
        <v>181</v>
      </c>
      <c r="B146" s="105"/>
      <c r="C146" s="301"/>
      <c r="D146" s="202"/>
      <c r="E146" s="451" t="s">
        <v>20</v>
      </c>
      <c r="F146" s="78"/>
      <c r="G146" s="78"/>
      <c r="H146" s="78"/>
      <c r="I146" s="78"/>
      <c r="J146" s="78"/>
      <c r="K146" s="78"/>
      <c r="L146" s="101"/>
      <c r="M146" s="101"/>
      <c r="N146" s="101"/>
      <c r="O146" s="1"/>
      <c r="P146" s="1"/>
      <c r="Q146" s="1"/>
      <c r="R146" s="1"/>
      <c r="S146" s="1"/>
      <c r="T146" s="1"/>
      <c r="U146" s="1"/>
      <c r="V146" s="1"/>
      <c r="W146" s="1"/>
      <c r="X146" s="179">
        <v>0</v>
      </c>
      <c r="Y146" s="1"/>
      <c r="Z146" s="4"/>
      <c r="AA146" s="1"/>
      <c r="AB146" s="1"/>
    </row>
    <row r="147" spans="1:28" x14ac:dyDescent="0.25">
      <c r="A147" s="1092" t="s">
        <v>182</v>
      </c>
      <c r="B147" s="1092"/>
      <c r="C147" s="1092"/>
      <c r="D147" s="1092"/>
      <c r="E147" s="1092"/>
      <c r="F147" s="1092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4"/>
      <c r="X147" s="149"/>
      <c r="Y147" s="149"/>
      <c r="Z147" s="4"/>
      <c r="AA147" s="4"/>
      <c r="AB147" s="106"/>
    </row>
    <row r="148" spans="1:28" x14ac:dyDescent="0.25">
      <c r="A148" s="107"/>
      <c r="B148" s="108"/>
      <c r="C148" s="1057" t="s">
        <v>183</v>
      </c>
      <c r="D148" s="1058"/>
      <c r="E148" s="1057" t="s">
        <v>184</v>
      </c>
      <c r="F148" s="1058"/>
      <c r="G148" s="78"/>
      <c r="H148" s="78"/>
      <c r="I148" s="78"/>
      <c r="J148" s="78"/>
      <c r="K148" s="78"/>
      <c r="L148" s="78"/>
      <c r="M148" s="78"/>
      <c r="N148" s="78"/>
      <c r="O148" s="153"/>
      <c r="P148" s="106"/>
      <c r="Q148" s="106"/>
      <c r="R148" s="106"/>
      <c r="S148" s="106"/>
      <c r="T148" s="106"/>
      <c r="U148" s="106"/>
      <c r="V148" s="106"/>
      <c r="W148" s="4"/>
      <c r="X148" s="149"/>
      <c r="Y148" s="149"/>
      <c r="Z148" s="4"/>
      <c r="AA148" s="4"/>
      <c r="AB148" s="106"/>
    </row>
    <row r="149" spans="1:28" x14ac:dyDescent="0.25">
      <c r="A149" s="1063" t="s">
        <v>185</v>
      </c>
      <c r="B149" s="1064"/>
      <c r="C149" s="1059"/>
      <c r="D149" s="1060"/>
      <c r="E149" s="1059"/>
      <c r="F149" s="1060"/>
      <c r="G149" s="78"/>
      <c r="H149" s="78"/>
      <c r="I149" s="78"/>
      <c r="J149" s="78"/>
      <c r="K149" s="78"/>
      <c r="L149" s="78"/>
      <c r="M149" s="78"/>
      <c r="N149" s="78"/>
      <c r="O149" s="153"/>
      <c r="P149" s="1"/>
      <c r="Q149" s="1"/>
      <c r="R149" s="1"/>
      <c r="S149" s="1"/>
      <c r="T149" s="1"/>
      <c r="U149" s="1"/>
      <c r="V149" s="1"/>
      <c r="W149" s="1"/>
      <c r="X149" s="149"/>
      <c r="Y149" s="1"/>
      <c r="Z149" s="4"/>
      <c r="AA149" s="1"/>
      <c r="AB149" s="1"/>
    </row>
    <row r="150" spans="1:28" ht="21" x14ac:dyDescent="0.25">
      <c r="A150" s="109"/>
      <c r="B150" s="110"/>
      <c r="C150" s="408" t="s">
        <v>14</v>
      </c>
      <c r="D150" s="409" t="s">
        <v>186</v>
      </c>
      <c r="E150" s="412" t="s">
        <v>187</v>
      </c>
      <c r="F150" s="409" t="s">
        <v>188</v>
      </c>
      <c r="G150" s="78"/>
      <c r="H150" s="78"/>
      <c r="I150" s="78"/>
      <c r="J150" s="78"/>
      <c r="K150" s="78"/>
      <c r="L150" s="78"/>
      <c r="M150" s="1"/>
      <c r="N150" s="78"/>
      <c r="O150" s="153"/>
      <c r="P150" s="1"/>
      <c r="Q150" s="1"/>
      <c r="R150" s="1"/>
      <c r="S150" s="1"/>
      <c r="T150" s="1"/>
      <c r="U150" s="1"/>
      <c r="V150" s="1"/>
      <c r="W150" s="1"/>
      <c r="X150" s="149"/>
      <c r="Y150" s="174">
        <v>0</v>
      </c>
      <c r="Z150" s="4"/>
      <c r="AA150" s="1"/>
      <c r="AB150" s="1"/>
    </row>
    <row r="151" spans="1:28" x14ac:dyDescent="0.25">
      <c r="A151" s="1073" t="s">
        <v>189</v>
      </c>
      <c r="B151" s="1074"/>
      <c r="C151" s="344"/>
      <c r="D151" s="410"/>
      <c r="E151" s="344"/>
      <c r="F151" s="410"/>
      <c r="G151" s="454" t="s">
        <v>20</v>
      </c>
      <c r="H151" s="14"/>
      <c r="I151" s="14" t="s">
        <v>20</v>
      </c>
      <c r="J151" s="1"/>
      <c r="K151" s="1"/>
      <c r="L151" s="1"/>
      <c r="M151" s="1"/>
      <c r="N151" s="78"/>
      <c r="O151" s="153"/>
      <c r="P151" s="1"/>
      <c r="Q151" s="1"/>
      <c r="R151" s="1"/>
      <c r="S151" s="1"/>
      <c r="T151" s="1"/>
      <c r="U151" s="1"/>
      <c r="V151" s="1"/>
      <c r="W151" s="197" t="s">
        <v>20</v>
      </c>
      <c r="X151" s="197" t="s">
        <v>20</v>
      </c>
      <c r="Y151" s="174">
        <v>0</v>
      </c>
      <c r="Z151" s="4"/>
      <c r="AA151" s="1"/>
      <c r="AB151" s="1"/>
    </row>
    <row r="152" spans="1:28" x14ac:dyDescent="0.25">
      <c r="A152" s="1061" t="s">
        <v>190</v>
      </c>
      <c r="B152" s="1062"/>
      <c r="C152" s="345"/>
      <c r="D152" s="411"/>
      <c r="E152" s="345"/>
      <c r="F152" s="411"/>
      <c r="G152" s="454" t="s">
        <v>20</v>
      </c>
      <c r="H152" s="14"/>
      <c r="I152" s="14" t="s">
        <v>20</v>
      </c>
      <c r="J152" s="1"/>
      <c r="K152" s="1"/>
      <c r="L152" s="1"/>
      <c r="M152" s="1"/>
      <c r="N152" s="78"/>
      <c r="O152" s="153"/>
      <c r="P152" s="1"/>
      <c r="Q152" s="1"/>
      <c r="R152" s="1"/>
      <c r="S152" s="1"/>
      <c r="T152" s="1"/>
      <c r="U152" s="1"/>
      <c r="V152" s="1"/>
      <c r="W152" s="197" t="s">
        <v>20</v>
      </c>
      <c r="X152" s="197" t="s">
        <v>20</v>
      </c>
      <c r="Y152" s="174">
        <v>0</v>
      </c>
      <c r="Z152" s="4"/>
      <c r="AA152" s="1"/>
      <c r="AB152" s="1"/>
    </row>
    <row r="153" spans="1:28" x14ac:dyDescent="0.25">
      <c r="A153" s="1067" t="s">
        <v>14</v>
      </c>
      <c r="B153" s="1068"/>
      <c r="C153" s="204"/>
      <c r="D153" s="206"/>
      <c r="E153" s="204"/>
      <c r="F153" s="206"/>
      <c r="G153" s="455"/>
      <c r="H153" s="78"/>
      <c r="I153" s="78"/>
      <c r="J153" s="78"/>
      <c r="K153" s="78"/>
      <c r="L153" s="78"/>
      <c r="M153" s="1"/>
      <c r="N153" s="427"/>
      <c r="O153" s="427"/>
      <c r="P153" s="428"/>
      <c r="Q153" s="428"/>
      <c r="R153" s="428"/>
      <c r="S153" s="428"/>
      <c r="T153" s="428"/>
      <c r="U153" s="428"/>
      <c r="V153" s="428"/>
      <c r="W153" s="428"/>
      <c r="X153" s="429"/>
      <c r="Y153" s="430">
        <v>0</v>
      </c>
      <c r="Z153" s="428"/>
      <c r="AA153" s="428"/>
      <c r="AB153" s="428"/>
    </row>
    <row r="154" spans="1:28" x14ac:dyDescent="0.25">
      <c r="A154" s="77" t="s">
        <v>191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430"/>
      <c r="O154" s="430"/>
      <c r="P154" s="430"/>
      <c r="Q154" s="430"/>
      <c r="R154" s="430"/>
      <c r="S154" s="430"/>
      <c r="T154" s="428"/>
      <c r="U154" s="430"/>
      <c r="V154" s="430"/>
      <c r="W154" s="430"/>
      <c r="X154" s="430"/>
      <c r="Y154" s="430"/>
      <c r="Z154" s="430"/>
      <c r="AA154" s="430"/>
      <c r="AB154" s="430"/>
    </row>
    <row r="155" spans="1:28" x14ac:dyDescent="0.25">
      <c r="A155" s="1040" t="s">
        <v>192</v>
      </c>
      <c r="B155" s="1041"/>
      <c r="C155" s="1075" t="s">
        <v>14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8"/>
      <c r="O155" s="428"/>
      <c r="P155" s="428"/>
      <c r="Q155" s="428"/>
      <c r="R155" s="428"/>
      <c r="S155" s="428"/>
      <c r="T155" s="428"/>
      <c r="U155" s="428"/>
      <c r="V155" s="428"/>
      <c r="W155" s="428"/>
      <c r="X155" s="428"/>
      <c r="Y155" s="428"/>
      <c r="Z155" s="428"/>
      <c r="AA155" s="428"/>
      <c r="AB155" s="428"/>
    </row>
    <row r="156" spans="1:28" x14ac:dyDescent="0.25">
      <c r="A156" s="1042"/>
      <c r="B156" s="1043"/>
      <c r="C156" s="107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8"/>
      <c r="O156" s="428"/>
      <c r="P156" s="430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</row>
    <row r="157" spans="1:28" x14ac:dyDescent="0.25">
      <c r="A157" s="1090" t="s">
        <v>193</v>
      </c>
      <c r="B157" s="1091"/>
      <c r="C157" s="423"/>
      <c r="D157" s="456"/>
      <c r="E157" s="424"/>
      <c r="F157" s="425"/>
      <c r="G157" s="1"/>
      <c r="H157" s="426"/>
      <c r="I157" s="426"/>
      <c r="J157" s="426"/>
      <c r="K157" s="426"/>
      <c r="L157" s="426"/>
      <c r="M157" s="426"/>
      <c r="N157" s="431"/>
      <c r="O157" s="431"/>
      <c r="P157" s="430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</row>
    <row r="158" spans="1:28" x14ac:dyDescent="0.25">
      <c r="A158" s="200" t="s">
        <v>194</v>
      </c>
      <c r="B158" s="198"/>
      <c r="C158" s="198"/>
      <c r="D158" s="21"/>
      <c r="E158" s="21"/>
      <c r="F158" s="21"/>
      <c r="G158" s="78"/>
      <c r="H158" s="78"/>
      <c r="I158" s="78"/>
      <c r="J158" s="78"/>
      <c r="K158" s="78"/>
      <c r="L158" s="78"/>
      <c r="M158" s="78"/>
      <c r="N158" s="427"/>
      <c r="O158" s="427"/>
      <c r="P158" s="428"/>
      <c r="Q158" s="428"/>
      <c r="R158" s="428"/>
      <c r="S158" s="428"/>
      <c r="T158" s="428"/>
      <c r="U158" s="428"/>
      <c r="V158" s="428"/>
      <c r="W158" s="428"/>
      <c r="X158" s="429"/>
      <c r="Y158" s="429"/>
      <c r="Z158" s="428"/>
      <c r="AA158" s="428"/>
      <c r="AB158" s="428"/>
    </row>
    <row r="159" spans="1:28" x14ac:dyDescent="0.25">
      <c r="A159" s="107"/>
      <c r="B159" s="108"/>
      <c r="C159" s="183" t="s">
        <v>14</v>
      </c>
      <c r="D159" s="21"/>
      <c r="E159" s="21"/>
      <c r="F159" s="21"/>
      <c r="G159" s="78"/>
      <c r="H159" s="78"/>
      <c r="I159" s="78"/>
      <c r="J159" s="78"/>
      <c r="K159" s="78"/>
      <c r="L159" s="78"/>
      <c r="M159" s="78"/>
      <c r="N159" s="78"/>
      <c r="O159" s="153"/>
      <c r="P159" s="1"/>
      <c r="Q159" s="1"/>
      <c r="R159" s="1"/>
      <c r="S159" s="1"/>
      <c r="T159" s="1"/>
      <c r="U159" s="1"/>
      <c r="V159" s="1"/>
      <c r="W159" s="1"/>
      <c r="X159" s="149"/>
      <c r="Y159" s="149"/>
      <c r="Z159" s="4"/>
      <c r="AA159" s="1"/>
      <c r="AB159" s="1"/>
    </row>
    <row r="160" spans="1:28" x14ac:dyDescent="0.25">
      <c r="A160" s="1077" t="s">
        <v>195</v>
      </c>
      <c r="B160" s="184" t="s">
        <v>196</v>
      </c>
      <c r="C160" s="346"/>
      <c r="D160" s="458"/>
      <c r="E160" s="21"/>
      <c r="F160" s="21"/>
      <c r="G160" s="78"/>
      <c r="H160" s="78"/>
      <c r="I160" s="78"/>
      <c r="J160" s="78"/>
      <c r="K160" s="78"/>
      <c r="L160" s="78"/>
      <c r="M160" s="78"/>
      <c r="N160" s="78"/>
      <c r="O160" s="153"/>
      <c r="P160" s="1"/>
      <c r="Q160" s="1"/>
      <c r="R160" s="1"/>
      <c r="S160" s="1"/>
      <c r="T160" s="1"/>
      <c r="U160" s="1"/>
      <c r="V160" s="1"/>
      <c r="W160" s="1"/>
      <c r="X160" s="149"/>
      <c r="Y160" s="149"/>
      <c r="Z160" s="4"/>
      <c r="AA160" s="1"/>
      <c r="AB160" s="1"/>
    </row>
    <row r="161" spans="1:26" x14ac:dyDescent="0.25">
      <c r="A161" s="1077"/>
      <c r="B161" s="185" t="s">
        <v>197</v>
      </c>
      <c r="C161" s="347"/>
      <c r="D161" s="458"/>
      <c r="E161" s="21"/>
      <c r="F161" s="21"/>
      <c r="G161" s="78"/>
      <c r="H161" s="78"/>
      <c r="I161" s="78"/>
      <c r="J161" s="78"/>
      <c r="K161" s="78"/>
      <c r="L161" s="78"/>
      <c r="M161" s="78"/>
      <c r="N161" s="78"/>
      <c r="O161" s="153"/>
      <c r="P161" s="1"/>
      <c r="Q161" s="1"/>
      <c r="R161" s="1"/>
      <c r="S161" s="1"/>
      <c r="T161" s="1"/>
      <c r="U161" s="1"/>
      <c r="V161" s="1"/>
      <c r="W161" s="1"/>
      <c r="X161" s="149"/>
      <c r="Y161" s="149"/>
      <c r="Z161" s="4"/>
    </row>
    <row r="162" spans="1:26" x14ac:dyDescent="0.25">
      <c r="A162" s="1065" t="s">
        <v>198</v>
      </c>
      <c r="B162" s="1066"/>
      <c r="C162" s="348"/>
      <c r="D162" s="458"/>
      <c r="E162" s="21"/>
      <c r="F162" s="21"/>
      <c r="G162" s="78"/>
      <c r="H162" s="78"/>
      <c r="I162" s="78"/>
      <c r="J162" s="78"/>
      <c r="K162" s="78"/>
      <c r="L162" s="78"/>
      <c r="M162" s="78"/>
      <c r="N162" s="78"/>
      <c r="O162" s="153"/>
      <c r="P162" s="1"/>
      <c r="Q162" s="1"/>
      <c r="R162" s="1"/>
      <c r="S162" s="1"/>
      <c r="T162" s="1"/>
      <c r="U162" s="1"/>
      <c r="V162" s="1"/>
      <c r="W162" s="1"/>
      <c r="X162" s="149"/>
      <c r="Y162" s="149"/>
      <c r="Z162" s="4"/>
    </row>
    <row r="163" spans="1:26" x14ac:dyDescent="0.25">
      <c r="A163" s="1069" t="s">
        <v>199</v>
      </c>
      <c r="B163" s="1070"/>
      <c r="C163" s="422"/>
      <c r="D163" s="458"/>
      <c r="E163" s="21"/>
      <c r="F163" s="21"/>
      <c r="G163" s="78"/>
      <c r="H163" s="78"/>
      <c r="I163" s="78"/>
      <c r="J163" s="78"/>
      <c r="K163" s="78"/>
      <c r="L163" s="78"/>
      <c r="M163" s="78"/>
      <c r="N163" s="78"/>
      <c r="O163" s="153"/>
      <c r="P163" s="1"/>
      <c r="Q163" s="1"/>
      <c r="R163" s="1"/>
      <c r="S163" s="1"/>
      <c r="T163" s="1"/>
      <c r="U163" s="1"/>
      <c r="V163" s="1"/>
      <c r="W163" s="1"/>
      <c r="X163" s="149"/>
      <c r="Y163" s="149"/>
      <c r="Z163" s="4"/>
    </row>
    <row r="164" spans="1:26" x14ac:dyDescent="0.25">
      <c r="A164" s="112" t="s">
        <v>200</v>
      </c>
      <c r="B164" s="20"/>
      <c r="C164" s="20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49"/>
      <c r="Y164" s="148"/>
      <c r="Z164" s="4"/>
    </row>
    <row r="165" spans="1:26" x14ac:dyDescent="0.2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49"/>
      <c r="Y165" s="148"/>
      <c r="Z165" s="4"/>
    </row>
    <row r="166" spans="1:26" ht="21" x14ac:dyDescent="0.25">
      <c r="A166" s="1042"/>
      <c r="B166" s="1043"/>
      <c r="C166" s="1081"/>
      <c r="D166" s="201" t="s">
        <v>205</v>
      </c>
      <c r="E166" s="413" t="s">
        <v>206</v>
      </c>
      <c r="F166" s="414" t="s">
        <v>207</v>
      </c>
      <c r="G166" s="414" t="s">
        <v>208</v>
      </c>
      <c r="H166" s="414" t="s">
        <v>209</v>
      </c>
      <c r="I166" s="415" t="s">
        <v>210</v>
      </c>
      <c r="J166" s="108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49"/>
      <c r="Y166" s="148"/>
      <c r="Z166" s="4"/>
    </row>
    <row r="167" spans="1:26" x14ac:dyDescent="0.25">
      <c r="A167" s="1030" t="s">
        <v>211</v>
      </c>
      <c r="B167" s="1031"/>
      <c r="C167" s="349">
        <v>0</v>
      </c>
      <c r="D167" s="186"/>
      <c r="E167" s="187"/>
      <c r="F167" s="187"/>
      <c r="G167" s="187"/>
      <c r="H167" s="187"/>
      <c r="I167" s="188"/>
      <c r="J167" s="350"/>
      <c r="K167" s="451" t="s">
        <v>20</v>
      </c>
      <c r="L167" s="78"/>
      <c r="M167" s="78"/>
      <c r="N167" s="78"/>
      <c r="O167" s="78"/>
      <c r="P167" s="101"/>
      <c r="Q167" s="101"/>
      <c r="R167" s="101"/>
      <c r="S167" s="1"/>
      <c r="T167" s="1"/>
      <c r="U167" s="1"/>
      <c r="V167" s="1"/>
      <c r="W167" s="1"/>
      <c r="X167" s="177">
        <v>0</v>
      </c>
      <c r="Y167" s="1"/>
      <c r="Z167" s="4"/>
    </row>
    <row r="168" spans="1:26" x14ac:dyDescent="0.25">
      <c r="A168" s="1071" t="s">
        <v>212</v>
      </c>
      <c r="B168" s="1072"/>
      <c r="C168" s="351">
        <v>0</v>
      </c>
      <c r="D168" s="189"/>
      <c r="E168" s="190"/>
      <c r="F168" s="190"/>
      <c r="G168" s="190"/>
      <c r="H168" s="190"/>
      <c r="I168" s="191"/>
      <c r="J168" s="352"/>
      <c r="K168" s="451" t="s">
        <v>20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7">
        <v>0</v>
      </c>
      <c r="Y168" s="149"/>
      <c r="Z168" s="4"/>
    </row>
    <row r="169" spans="1:26" x14ac:dyDescent="0.25">
      <c r="A169" s="1036" t="s">
        <v>213</v>
      </c>
      <c r="B169" s="1037"/>
      <c r="C169" s="353">
        <v>0</v>
      </c>
      <c r="D169" s="416"/>
      <c r="E169" s="417"/>
      <c r="F169" s="354"/>
      <c r="G169" s="354"/>
      <c r="H169" s="354"/>
      <c r="I169" s="355"/>
      <c r="J169" s="356"/>
      <c r="K169" s="451" t="s">
        <v>20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7">
        <v>0</v>
      </c>
      <c r="Y169" s="149"/>
      <c r="Z169" s="4"/>
    </row>
    <row r="170" spans="1:26" x14ac:dyDescent="0.25">
      <c r="A170" s="112" t="s">
        <v>214</v>
      </c>
      <c r="B170" s="113"/>
      <c r="C170" s="20"/>
      <c r="D170" s="20"/>
      <c r="E170" s="20"/>
      <c r="F170" s="20"/>
      <c r="G170" s="20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49"/>
      <c r="Y170" s="149"/>
      <c r="Z170" s="4"/>
    </row>
    <row r="171" spans="1:26" x14ac:dyDescent="0.2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114"/>
      <c r="N171" s="1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49"/>
      <c r="Z171" s="149"/>
    </row>
    <row r="172" spans="1:26" x14ac:dyDescent="0.25">
      <c r="A172" s="1042"/>
      <c r="B172" s="1043"/>
      <c r="C172" s="1043"/>
      <c r="D172" s="115" t="s">
        <v>219</v>
      </c>
      <c r="E172" s="111" t="s">
        <v>220</v>
      </c>
      <c r="F172" s="111" t="s">
        <v>221</v>
      </c>
      <c r="G172" s="111" t="s">
        <v>222</v>
      </c>
      <c r="H172" s="111" t="s">
        <v>223</v>
      </c>
      <c r="I172" s="111" t="s">
        <v>224</v>
      </c>
      <c r="J172" s="116" t="s">
        <v>225</v>
      </c>
      <c r="K172" s="111" t="s">
        <v>226</v>
      </c>
      <c r="L172" s="1081"/>
      <c r="M172" s="114"/>
      <c r="N172" s="1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49"/>
      <c r="Z172" s="149"/>
    </row>
    <row r="173" spans="1:26" x14ac:dyDescent="0.25">
      <c r="A173" s="1047" t="s">
        <v>227</v>
      </c>
      <c r="B173" s="1048"/>
      <c r="C173" s="357"/>
      <c r="D173" s="358"/>
      <c r="E173" s="359"/>
      <c r="F173" s="359"/>
      <c r="G173" s="359"/>
      <c r="H173" s="359"/>
      <c r="I173" s="359"/>
      <c r="J173" s="360"/>
      <c r="K173" s="359"/>
      <c r="L173" s="361"/>
      <c r="M173" s="463" t="s">
        <v>20</v>
      </c>
      <c r="N173" s="16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77">
        <v>0</v>
      </c>
      <c r="Z173" s="149"/>
    </row>
    <row r="174" spans="1:26" x14ac:dyDescent="0.25">
      <c r="A174" s="1038" t="s">
        <v>228</v>
      </c>
      <c r="B174" s="1039"/>
      <c r="C174" s="362"/>
      <c r="D174" s="363"/>
      <c r="E174" s="364"/>
      <c r="F174" s="364"/>
      <c r="G174" s="364"/>
      <c r="H174" s="364"/>
      <c r="I174" s="364"/>
      <c r="J174" s="365"/>
      <c r="K174" s="364"/>
      <c r="L174" s="366"/>
      <c r="M174" s="463" t="s">
        <v>20</v>
      </c>
      <c r="N174" s="16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77">
        <v>0</v>
      </c>
      <c r="Z174" s="148"/>
    </row>
    <row r="175" spans="1:26" x14ac:dyDescent="0.25">
      <c r="A175" s="1032" t="s">
        <v>229</v>
      </c>
      <c r="B175" s="1033"/>
      <c r="C175" s="367"/>
      <c r="D175" s="368"/>
      <c r="E175" s="369"/>
      <c r="F175" s="369"/>
      <c r="G175" s="369"/>
      <c r="H175" s="369"/>
      <c r="I175" s="369"/>
      <c r="J175" s="370"/>
      <c r="K175" s="369"/>
      <c r="L175" s="347"/>
      <c r="M175" s="463" t="s">
        <v>20</v>
      </c>
      <c r="N175" s="16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77">
        <v>0</v>
      </c>
      <c r="Z175" s="148"/>
    </row>
    <row r="176" spans="1:26" x14ac:dyDescent="0.25">
      <c r="A176" s="112" t="s">
        <v>230</v>
      </c>
      <c r="B176" s="507"/>
      <c r="C176" s="117"/>
      <c r="D176" s="117"/>
      <c r="E176" s="117"/>
      <c r="F176" s="117"/>
      <c r="G176" s="117"/>
      <c r="H176" s="117"/>
      <c r="I176" s="117"/>
      <c r="J176" s="117"/>
      <c r="K176" s="1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49"/>
      <c r="Y176" s="148"/>
      <c r="Z176" s="4"/>
    </row>
    <row r="177" spans="1:27" ht="42" x14ac:dyDescent="0.25">
      <c r="A177" s="1034" t="s">
        <v>231</v>
      </c>
      <c r="B177" s="1035"/>
      <c r="C177" s="504" t="s">
        <v>14</v>
      </c>
      <c r="D177" s="504" t="s">
        <v>130</v>
      </c>
      <c r="E177" s="98" t="s">
        <v>232</v>
      </c>
      <c r="F177" s="118"/>
      <c r="G177" s="20"/>
      <c r="H177" s="20"/>
      <c r="I177" s="1"/>
      <c r="J177" s="1"/>
      <c r="K177" s="1"/>
      <c r="L177" s="4" t="s">
        <v>233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49"/>
      <c r="Y177" s="149"/>
      <c r="Z177" s="4"/>
      <c r="AA177" s="1"/>
    </row>
    <row r="178" spans="1:27" x14ac:dyDescent="0.25">
      <c r="A178" s="1044" t="s">
        <v>234</v>
      </c>
      <c r="B178" s="119" t="s">
        <v>235</v>
      </c>
      <c r="C178" s="371">
        <v>150</v>
      </c>
      <c r="D178" s="372">
        <v>146</v>
      </c>
      <c r="E178" s="372"/>
      <c r="F178" s="459" t="s">
        <v>20</v>
      </c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77">
        <v>0</v>
      </c>
      <c r="Y178" s="149"/>
      <c r="Z178" s="4"/>
      <c r="AA178" s="1"/>
    </row>
    <row r="179" spans="1:27" x14ac:dyDescent="0.25">
      <c r="A179" s="1045"/>
      <c r="B179" s="120" t="s">
        <v>236</v>
      </c>
      <c r="C179" s="373"/>
      <c r="D179" s="374"/>
      <c r="E179" s="374"/>
      <c r="F179" s="459" t="s">
        <v>20</v>
      </c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77">
        <v>0</v>
      </c>
      <c r="Y179" s="148"/>
      <c r="Z179" s="4"/>
      <c r="AA179" s="1"/>
    </row>
    <row r="180" spans="1:27" x14ac:dyDescent="0.25">
      <c r="A180" s="1046"/>
      <c r="B180" s="121" t="s">
        <v>237</v>
      </c>
      <c r="C180" s="375"/>
      <c r="D180" s="376"/>
      <c r="E180" s="376"/>
      <c r="F180" s="459" t="s">
        <v>20</v>
      </c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77">
        <v>0</v>
      </c>
      <c r="Y180" s="149"/>
      <c r="Z180" s="4"/>
      <c r="AA180" s="1"/>
    </row>
    <row r="181" spans="1:27" x14ac:dyDescent="0.25">
      <c r="A181" s="122" t="s">
        <v>238</v>
      </c>
      <c r="B181" s="1"/>
      <c r="C181" s="123"/>
      <c r="D181" s="123"/>
      <c r="E181" s="101"/>
      <c r="F181" s="124"/>
      <c r="G181" s="124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49"/>
      <c r="Y181" s="148"/>
      <c r="Z181" s="4"/>
      <c r="AA181" s="1"/>
    </row>
    <row r="182" spans="1:27" ht="21" x14ac:dyDescent="0.25">
      <c r="A182" s="1015" t="s">
        <v>8</v>
      </c>
      <c r="B182" s="1016"/>
      <c r="C182" s="506" t="s">
        <v>202</v>
      </c>
      <c r="D182" s="506" t="s">
        <v>239</v>
      </c>
      <c r="E182" s="504" t="s">
        <v>240</v>
      </c>
      <c r="F182" s="506" t="s">
        <v>241</v>
      </c>
      <c r="G182" s="506" t="s">
        <v>242</v>
      </c>
      <c r="H182" s="506" t="s">
        <v>243</v>
      </c>
      <c r="I182" s="12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4"/>
      <c r="X182" s="149"/>
      <c r="Y182" s="148"/>
      <c r="Z182" s="4"/>
      <c r="AA182" s="4"/>
    </row>
    <row r="183" spans="1:27" x14ac:dyDescent="0.25">
      <c r="A183" s="1019" t="s">
        <v>244</v>
      </c>
      <c r="B183" s="498" t="s">
        <v>245</v>
      </c>
      <c r="C183" s="377">
        <v>0</v>
      </c>
      <c r="D183" s="378"/>
      <c r="E183" s="378"/>
      <c r="F183" s="489"/>
      <c r="G183" s="378"/>
      <c r="H183" s="378"/>
      <c r="I183" s="45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49"/>
      <c r="Y183" s="148"/>
      <c r="Z183" s="4"/>
      <c r="AA183" s="1"/>
    </row>
    <row r="184" spans="1:27" x14ac:dyDescent="0.25">
      <c r="A184" s="1020"/>
      <c r="B184" s="497" t="s">
        <v>246</v>
      </c>
      <c r="C184" s="379">
        <v>0</v>
      </c>
      <c r="D184" s="379">
        <v>0</v>
      </c>
      <c r="E184" s="379">
        <v>0</v>
      </c>
      <c r="F184" s="488">
        <v>0</v>
      </c>
      <c r="G184" s="482">
        <v>0</v>
      </c>
      <c r="H184" s="379">
        <v>0</v>
      </c>
      <c r="I184" s="45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49"/>
      <c r="Y184" s="148"/>
      <c r="Z184" s="4"/>
      <c r="AA184" s="1"/>
    </row>
    <row r="185" spans="1:27" x14ac:dyDescent="0.25">
      <c r="A185" s="1020"/>
      <c r="B185" s="129" t="s">
        <v>247</v>
      </c>
      <c r="C185" s="380">
        <v>0</v>
      </c>
      <c r="D185" s="381"/>
      <c r="E185" s="381"/>
      <c r="F185" s="489"/>
      <c r="G185" s="381"/>
      <c r="H185" s="381"/>
      <c r="I185" s="45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49"/>
      <c r="Y185" s="148"/>
      <c r="Z185" s="4"/>
      <c r="AA185" s="1"/>
    </row>
    <row r="186" spans="1:27" x14ac:dyDescent="0.25">
      <c r="A186" s="1020"/>
      <c r="B186" s="129" t="s">
        <v>248</v>
      </c>
      <c r="C186" s="380">
        <v>0</v>
      </c>
      <c r="D186" s="381"/>
      <c r="E186" s="381"/>
      <c r="F186" s="490"/>
      <c r="G186" s="381"/>
      <c r="H186" s="381"/>
      <c r="I186" s="45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49"/>
      <c r="Y186" s="148"/>
      <c r="Z186" s="4"/>
      <c r="AA186" s="1"/>
    </row>
    <row r="187" spans="1:27" x14ac:dyDescent="0.25">
      <c r="A187" s="1020"/>
      <c r="B187" s="130" t="s">
        <v>249</v>
      </c>
      <c r="C187" s="382">
        <v>0</v>
      </c>
      <c r="D187" s="374"/>
      <c r="E187" s="374"/>
      <c r="F187" s="490"/>
      <c r="G187" s="374"/>
      <c r="H187" s="374"/>
      <c r="I187" s="45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49"/>
      <c r="Y187" s="148"/>
      <c r="Z187" s="4"/>
      <c r="AA187" s="1"/>
    </row>
    <row r="188" spans="1:27" x14ac:dyDescent="0.25">
      <c r="A188" s="1020"/>
      <c r="B188" s="130" t="s">
        <v>250</v>
      </c>
      <c r="C188" s="382">
        <v>0</v>
      </c>
      <c r="D188" s="374"/>
      <c r="E188" s="374"/>
      <c r="F188" s="490"/>
      <c r="G188" s="374"/>
      <c r="H188" s="374"/>
      <c r="I188" s="45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49"/>
      <c r="Y188" s="148"/>
      <c r="Z188" s="4"/>
      <c r="AA188" s="1"/>
    </row>
    <row r="189" spans="1:27" x14ac:dyDescent="0.25">
      <c r="A189" s="1021"/>
      <c r="B189" s="131" t="s">
        <v>251</v>
      </c>
      <c r="C189" s="379">
        <v>0</v>
      </c>
      <c r="D189" s="376"/>
      <c r="E189" s="376"/>
      <c r="F189" s="491"/>
      <c r="G189" s="376"/>
      <c r="H189" s="376"/>
      <c r="I189" s="45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49"/>
      <c r="Y189" s="149"/>
      <c r="Z189" s="4"/>
      <c r="AA189" s="1"/>
    </row>
    <row r="190" spans="1:27" x14ac:dyDescent="0.25">
      <c r="A190" s="1020" t="s">
        <v>252</v>
      </c>
      <c r="B190" s="418" t="s">
        <v>245</v>
      </c>
      <c r="C190" s="419">
        <v>0</v>
      </c>
      <c r="D190" s="420"/>
      <c r="E190" s="420"/>
      <c r="F190" s="486"/>
      <c r="G190" s="483"/>
      <c r="H190" s="420"/>
      <c r="I190" s="45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49"/>
      <c r="Y190" s="149"/>
      <c r="Z190" s="4"/>
      <c r="AA190" s="1"/>
    </row>
    <row r="191" spans="1:27" x14ac:dyDescent="0.25">
      <c r="A191" s="1020"/>
      <c r="B191" s="498" t="s">
        <v>246</v>
      </c>
      <c r="C191" s="377">
        <v>0</v>
      </c>
      <c r="D191" s="383"/>
      <c r="E191" s="383"/>
      <c r="F191" s="489"/>
      <c r="G191" s="378"/>
      <c r="H191" s="383"/>
      <c r="I191" s="45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49"/>
      <c r="Y191" s="149"/>
      <c r="Z191" s="4"/>
      <c r="AA191" s="1"/>
    </row>
    <row r="192" spans="1:27" x14ac:dyDescent="0.25">
      <c r="A192" s="1020"/>
      <c r="B192" s="497" t="s">
        <v>253</v>
      </c>
      <c r="C192" s="379">
        <v>0</v>
      </c>
      <c r="D192" s="375"/>
      <c r="E192" s="375"/>
      <c r="F192" s="491"/>
      <c r="G192" s="376"/>
      <c r="H192" s="375"/>
      <c r="I192" s="45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49"/>
      <c r="Y192" s="149"/>
      <c r="Z192" s="4"/>
      <c r="AA192" s="1"/>
    </row>
    <row r="193" spans="1:55" x14ac:dyDescent="0.25">
      <c r="A193" s="1019" t="s">
        <v>254</v>
      </c>
      <c r="B193" s="498" t="s">
        <v>245</v>
      </c>
      <c r="C193" s="377">
        <v>0</v>
      </c>
      <c r="D193" s="383"/>
      <c r="E193" s="383"/>
      <c r="F193" s="489"/>
      <c r="G193" s="378"/>
      <c r="H193" s="383"/>
      <c r="I193" s="45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49"/>
      <c r="Y193" s="149"/>
      <c r="Z193" s="4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x14ac:dyDescent="0.25">
      <c r="A194" s="1020"/>
      <c r="B194" s="132" t="s">
        <v>246</v>
      </c>
      <c r="C194" s="384">
        <v>0</v>
      </c>
      <c r="D194" s="421"/>
      <c r="E194" s="421"/>
      <c r="F194" s="491"/>
      <c r="G194" s="484"/>
      <c r="H194" s="421"/>
      <c r="I194" s="45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49"/>
      <c r="Y194" s="149"/>
      <c r="Z194" s="4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x14ac:dyDescent="0.25">
      <c r="A195" s="1021"/>
      <c r="B195" s="133" t="s">
        <v>255</v>
      </c>
      <c r="C195" s="385">
        <v>0</v>
      </c>
      <c r="D195" s="390"/>
      <c r="E195" s="390"/>
      <c r="F195" s="487"/>
      <c r="G195" s="485"/>
      <c r="H195" s="390"/>
      <c r="I195" s="45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06"/>
      <c r="X195" s="149"/>
      <c r="Y195" s="154"/>
      <c r="Z195" s="106"/>
      <c r="AA195" s="106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x14ac:dyDescent="0.25">
      <c r="A196" s="1021" t="s">
        <v>256</v>
      </c>
      <c r="B196" s="498" t="s">
        <v>245</v>
      </c>
      <c r="C196" s="383"/>
      <c r="D196" s="387"/>
      <c r="E196" s="388"/>
      <c r="F196" s="388"/>
      <c r="G196" s="388"/>
      <c r="H196" s="389"/>
      <c r="I196" s="45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35"/>
      <c r="X196" s="155"/>
      <c r="Y196" s="155"/>
      <c r="Z196" s="175"/>
      <c r="AA196" s="137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x14ac:dyDescent="0.25">
      <c r="A197" s="1022"/>
      <c r="B197" s="497" t="s">
        <v>257</v>
      </c>
      <c r="C197" s="375"/>
      <c r="D197" s="391"/>
      <c r="E197" s="392"/>
      <c r="F197" s="392"/>
      <c r="G197" s="392"/>
      <c r="H197" s="393"/>
      <c r="I197" s="45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68"/>
      <c r="X197" s="472"/>
      <c r="Y197" s="156"/>
      <c r="Z197" s="1"/>
      <c r="AA197" s="139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x14ac:dyDescent="0.25">
      <c r="A198" s="1022" t="s">
        <v>258</v>
      </c>
      <c r="B198" s="1027"/>
      <c r="C198" s="386"/>
      <c r="D198" s="394"/>
      <c r="E198" s="395"/>
      <c r="F198" s="395"/>
      <c r="G198" s="395"/>
      <c r="H198" s="396"/>
      <c r="I198" s="14" t="s">
        <v>20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68"/>
      <c r="X198" s="471" t="s">
        <v>20</v>
      </c>
      <c r="Y198" s="156"/>
      <c r="Z198" s="171">
        <v>0</v>
      </c>
      <c r="AA198" s="139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x14ac:dyDescent="0.25">
      <c r="A199" s="192" t="s">
        <v>259</v>
      </c>
      <c r="B199" s="4"/>
      <c r="C199" s="4"/>
      <c r="D199" s="4"/>
      <c r="E199" s="78"/>
      <c r="F199" s="78"/>
      <c r="G199" s="78"/>
      <c r="H199" s="4"/>
      <c r="I199" s="135"/>
      <c r="J199" s="135"/>
      <c r="K199" s="135"/>
      <c r="L199" s="135"/>
      <c r="M199" s="135"/>
      <c r="N199" s="135"/>
      <c r="O199" s="136"/>
      <c r="P199" s="136"/>
      <c r="Q199" s="136"/>
      <c r="R199" s="136"/>
      <c r="S199" s="136"/>
      <c r="T199" s="136"/>
      <c r="U199" s="136"/>
      <c r="V199" s="158"/>
      <c r="W199" s="168"/>
      <c r="X199" s="156"/>
      <c r="Y199" s="156"/>
      <c r="Z199" s="176"/>
      <c r="AA199" s="139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37"/>
      <c r="AZ199" s="137"/>
      <c r="BA199" s="137"/>
      <c r="BB199" s="138"/>
      <c r="BC199" s="138"/>
    </row>
    <row r="200" spans="1:55" ht="21" x14ac:dyDescent="0.25">
      <c r="A200" s="1028" t="s">
        <v>260</v>
      </c>
      <c r="B200" s="1029"/>
      <c r="C200" s="193" t="s">
        <v>261</v>
      </c>
      <c r="D200" s="78"/>
      <c r="E200" s="78"/>
      <c r="F200" s="78"/>
      <c r="G200" s="4"/>
      <c r="H200" s="4"/>
      <c r="I200" s="159"/>
      <c r="J200" s="159"/>
      <c r="K200" s="159"/>
      <c r="L200" s="159"/>
      <c r="M200" s="159"/>
      <c r="N200" s="160"/>
      <c r="O200" s="161"/>
      <c r="P200" s="161"/>
      <c r="Q200" s="161"/>
      <c r="R200" s="161"/>
      <c r="S200" s="161"/>
      <c r="T200" s="161"/>
      <c r="U200" s="161"/>
      <c r="V200" s="162"/>
      <c r="W200" s="168"/>
      <c r="X200" s="156"/>
      <c r="Y200" s="156"/>
      <c r="Z200" s="176"/>
      <c r="AA200" s="139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3"/>
      <c r="AZ200" s="163"/>
      <c r="BA200" s="163"/>
      <c r="BB200" s="164"/>
      <c r="BC200" s="164"/>
    </row>
    <row r="201" spans="1:55" ht="15.75" x14ac:dyDescent="0.25">
      <c r="A201" s="1025" t="s">
        <v>262</v>
      </c>
      <c r="B201" s="1026"/>
      <c r="C201" s="194"/>
      <c r="D201" s="460"/>
      <c r="E201" s="78"/>
      <c r="F201" s="78"/>
      <c r="G201" s="4"/>
      <c r="H201" s="4"/>
      <c r="I201" s="159"/>
      <c r="J201" s="159"/>
      <c r="K201" s="159"/>
      <c r="L201" s="159"/>
      <c r="M201" s="159"/>
      <c r="N201" s="160"/>
      <c r="O201" s="161"/>
      <c r="P201" s="161"/>
      <c r="Q201" s="161"/>
      <c r="R201" s="161"/>
      <c r="S201" s="161"/>
      <c r="T201" s="161"/>
      <c r="U201" s="161"/>
      <c r="V201" s="162"/>
      <c r="W201" s="168"/>
      <c r="X201" s="156"/>
      <c r="Y201" s="156"/>
      <c r="Z201" s="176"/>
      <c r="AA201" s="139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  <c r="AU201" s="162"/>
      <c r="AV201" s="162"/>
      <c r="AW201" s="162"/>
      <c r="AX201" s="162"/>
      <c r="AY201" s="163"/>
      <c r="AZ201" s="163"/>
      <c r="BA201" s="163"/>
      <c r="BB201" s="164"/>
      <c r="BC201" s="164"/>
    </row>
    <row r="202" spans="1:55" ht="15.75" x14ac:dyDescent="0.25">
      <c r="A202" s="1023" t="s">
        <v>263</v>
      </c>
      <c r="B202" s="1024"/>
      <c r="C202" s="195"/>
      <c r="D202" s="460"/>
      <c r="E202" s="78"/>
      <c r="F202" s="78"/>
      <c r="G202" s="4"/>
      <c r="H202" s="4"/>
      <c r="I202" s="159"/>
      <c r="J202" s="159"/>
      <c r="K202" s="159"/>
      <c r="L202" s="159"/>
      <c r="M202" s="159"/>
      <c r="N202" s="160"/>
      <c r="O202" s="161"/>
      <c r="P202" s="161"/>
      <c r="Q202" s="161"/>
      <c r="R202" s="161"/>
      <c r="S202" s="161"/>
      <c r="T202" s="161"/>
      <c r="U202" s="161"/>
      <c r="V202" s="162"/>
      <c r="W202" s="168"/>
      <c r="X202" s="156"/>
      <c r="Y202" s="156"/>
      <c r="Z202" s="176"/>
      <c r="AA202" s="139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3"/>
      <c r="AZ202" s="163"/>
      <c r="BA202" s="163"/>
      <c r="BB202" s="164"/>
      <c r="BC202" s="164"/>
    </row>
    <row r="203" spans="1:55" ht="15.75" x14ac:dyDescent="0.25">
      <c r="A203" s="1017" t="s">
        <v>264</v>
      </c>
      <c r="B203" s="1018"/>
      <c r="C203" s="196"/>
      <c r="D203" s="460"/>
      <c r="E203" s="78"/>
      <c r="F203" s="78"/>
      <c r="G203" s="4"/>
      <c r="H203" s="4"/>
      <c r="I203" s="159"/>
      <c r="J203" s="159"/>
      <c r="K203" s="159"/>
      <c r="L203" s="159"/>
      <c r="M203" s="159"/>
      <c r="N203" s="160"/>
      <c r="O203" s="161"/>
      <c r="P203" s="161"/>
      <c r="Q203" s="161"/>
      <c r="R203" s="161"/>
      <c r="S203" s="161"/>
      <c r="T203" s="161"/>
      <c r="U203" s="161"/>
      <c r="V203" s="162"/>
      <c r="W203" s="168"/>
      <c r="X203" s="156"/>
      <c r="Y203" s="156"/>
      <c r="Z203" s="176"/>
      <c r="AA203" s="139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3"/>
      <c r="AZ203" s="163"/>
      <c r="BA203" s="163"/>
      <c r="BB203" s="164"/>
      <c r="BC203" s="164"/>
    </row>
    <row r="204" spans="1:55" x14ac:dyDescent="0.25">
      <c r="A204" s="157" t="s">
        <v>265</v>
      </c>
      <c r="B204" s="134"/>
      <c r="C204" s="134"/>
      <c r="D204" s="134"/>
      <c r="E204" s="135"/>
      <c r="F204" s="136"/>
      <c r="G204" s="136"/>
      <c r="H204" s="1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49"/>
      <c r="Y204" s="14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x14ac:dyDescent="0.25">
      <c r="A205" s="1009" t="s">
        <v>266</v>
      </c>
      <c r="B205" s="1010"/>
      <c r="C205" s="1013" t="s">
        <v>261</v>
      </c>
      <c r="D205" s="134"/>
      <c r="E205" s="135"/>
      <c r="F205" s="159"/>
      <c r="G205" s="159"/>
      <c r="H205" s="15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77">
        <v>0</v>
      </c>
      <c r="Y205" s="149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x14ac:dyDescent="0.25">
      <c r="A206" s="1011"/>
      <c r="B206" s="1012"/>
      <c r="C206" s="1014"/>
      <c r="D206" s="134"/>
      <c r="E206" s="135"/>
      <c r="F206" s="159"/>
      <c r="G206" s="159"/>
      <c r="H206" s="15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77">
        <v>0</v>
      </c>
      <c r="Y206" s="149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x14ac:dyDescent="0.25">
      <c r="A207" s="140"/>
      <c r="B207" s="141" t="s">
        <v>267</v>
      </c>
      <c r="C207" s="346"/>
      <c r="D207" s="461"/>
      <c r="E207" s="135"/>
      <c r="F207" s="159"/>
      <c r="G207" s="159"/>
      <c r="H207" s="15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77">
        <v>0</v>
      </c>
      <c r="Y207" s="149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x14ac:dyDescent="0.25">
      <c r="A208" s="142"/>
      <c r="B208" s="143" t="s">
        <v>268</v>
      </c>
      <c r="C208" s="366"/>
      <c r="D208" s="461"/>
      <c r="E208" s="135"/>
      <c r="F208" s="159"/>
      <c r="G208" s="159"/>
      <c r="H208" s="15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49"/>
      <c r="Y208" s="149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25" x14ac:dyDescent="0.25">
      <c r="A209" s="142"/>
      <c r="B209" s="143" t="s">
        <v>269</v>
      </c>
      <c r="C209" s="366"/>
      <c r="D209" s="461"/>
      <c r="E209" s="135"/>
      <c r="F209" s="159"/>
      <c r="G209" s="159"/>
      <c r="H209" s="15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49"/>
      <c r="Y209" s="149"/>
    </row>
    <row r="210" spans="1:25" x14ac:dyDescent="0.25">
      <c r="A210" s="142"/>
      <c r="B210" s="143" t="s">
        <v>270</v>
      </c>
      <c r="C210" s="366"/>
      <c r="D210" s="461"/>
      <c r="E210" s="135"/>
      <c r="F210" s="159"/>
      <c r="G210" s="159"/>
      <c r="H210" s="15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49"/>
      <c r="Y210" s="149"/>
    </row>
    <row r="211" spans="1:25" x14ac:dyDescent="0.25">
      <c r="A211" s="142"/>
      <c r="B211" s="143" t="s">
        <v>271</v>
      </c>
      <c r="C211" s="366"/>
      <c r="D211" s="461"/>
      <c r="E211" s="135"/>
      <c r="F211" s="159"/>
      <c r="G211" s="159"/>
      <c r="H211" s="15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49"/>
      <c r="Y211" s="149"/>
    </row>
    <row r="212" spans="1:25" x14ac:dyDescent="0.25">
      <c r="A212" s="142"/>
      <c r="B212" s="143" t="s">
        <v>272</v>
      </c>
      <c r="C212" s="366"/>
      <c r="D212" s="461"/>
      <c r="E212" s="135"/>
      <c r="F212" s="159"/>
      <c r="G212" s="159"/>
      <c r="H212" s="15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49"/>
      <c r="Y212" s="149"/>
    </row>
    <row r="213" spans="1:25" x14ac:dyDescent="0.25">
      <c r="A213" s="165"/>
      <c r="B213" s="166" t="s">
        <v>273</v>
      </c>
      <c r="C213" s="347"/>
      <c r="D213" s="461"/>
      <c r="E213" s="135"/>
      <c r="F213" s="159"/>
      <c r="G213" s="159"/>
      <c r="H213" s="15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49"/>
      <c r="Y213" s="149"/>
    </row>
    <row r="214" spans="1:25" x14ac:dyDescent="0.25">
      <c r="A214" s="144"/>
      <c r="B214" s="20"/>
      <c r="C214" s="145"/>
      <c r="D214" s="145"/>
      <c r="E214" s="14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49"/>
      <c r="Y214" s="149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49"/>
      <c r="Y215" s="149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49"/>
      <c r="Y216" s="149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49"/>
      <c r="Y217" s="149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49"/>
      <c r="Y218" s="149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49"/>
      <c r="Y219" s="149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49"/>
      <c r="Y220" s="149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49"/>
      <c r="Y221" s="149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49"/>
      <c r="Y222" s="149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49"/>
      <c r="Y223" s="149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49"/>
      <c r="Y224" s="149"/>
    </row>
    <row r="225" spans="24:25" x14ac:dyDescent="0.25">
      <c r="X225" s="149"/>
      <c r="Y225" s="149"/>
    </row>
    <row r="226" spans="24:25" x14ac:dyDescent="0.25">
      <c r="X226" s="149"/>
      <c r="Y226" s="149"/>
    </row>
    <row r="227" spans="24:25" x14ac:dyDescent="0.25">
      <c r="X227" s="149"/>
      <c r="Y227" s="149"/>
    </row>
    <row r="228" spans="24:25" x14ac:dyDescent="0.25">
      <c r="X228" s="149"/>
      <c r="Y228" s="149"/>
    </row>
    <row r="229" spans="24:25" x14ac:dyDescent="0.25">
      <c r="X229" s="149"/>
      <c r="Y229" s="149"/>
    </row>
    <row r="230" spans="24:25" x14ac:dyDescent="0.25">
      <c r="X230" s="149"/>
      <c r="Y230" s="149"/>
    </row>
    <row r="231" spans="24:25" x14ac:dyDescent="0.25">
      <c r="X231" s="149"/>
      <c r="Y231" s="149"/>
    </row>
    <row r="232" spans="24:25" x14ac:dyDescent="0.25">
      <c r="X232" s="149"/>
      <c r="Y232" s="149"/>
    </row>
    <row r="233" spans="24:25" x14ac:dyDescent="0.25">
      <c r="X233" s="149"/>
      <c r="Y233" s="149"/>
    </row>
    <row r="234" spans="24:25" x14ac:dyDescent="0.25">
      <c r="X234" s="149"/>
      <c r="Y234" s="149"/>
    </row>
    <row r="235" spans="24:25" x14ac:dyDescent="0.25">
      <c r="X235" s="149"/>
      <c r="Y235" s="149"/>
    </row>
    <row r="236" spans="24:25" x14ac:dyDescent="0.25">
      <c r="X236" s="149"/>
      <c r="Y236" s="149"/>
    </row>
    <row r="237" spans="24:25" x14ac:dyDescent="0.25">
      <c r="X237" s="149"/>
      <c r="Y237" s="149"/>
    </row>
    <row r="238" spans="24:25" x14ac:dyDescent="0.25">
      <c r="X238" s="149"/>
      <c r="Y238" s="149"/>
    </row>
    <row r="239" spans="24:25" x14ac:dyDescent="0.25">
      <c r="X239" s="149"/>
      <c r="Y239" s="149"/>
    </row>
    <row r="240" spans="24:25" x14ac:dyDescent="0.25">
      <c r="X240" s="149"/>
      <c r="Y240" s="149"/>
    </row>
    <row r="241" spans="24:25" x14ac:dyDescent="0.25">
      <c r="X241" s="149"/>
      <c r="Y241" s="149"/>
    </row>
    <row r="242" spans="24:25" x14ac:dyDescent="0.25">
      <c r="X242" s="149"/>
      <c r="Y242" s="149"/>
    </row>
    <row r="243" spans="24:25" x14ac:dyDescent="0.25">
      <c r="X243" s="149"/>
      <c r="Y243" s="149"/>
    </row>
    <row r="244" spans="24:25" x14ac:dyDescent="0.25">
      <c r="X244" s="149"/>
      <c r="Y244" s="149"/>
    </row>
    <row r="245" spans="24:25" x14ac:dyDescent="0.25">
      <c r="X245" s="149"/>
      <c r="Y245" s="149"/>
    </row>
    <row r="246" spans="24:25" x14ac:dyDescent="0.25">
      <c r="X246" s="149"/>
      <c r="Y246" s="149"/>
    </row>
    <row r="247" spans="24:25" x14ac:dyDescent="0.25">
      <c r="X247" s="149"/>
      <c r="Y247" s="149"/>
    </row>
    <row r="248" spans="24:25" x14ac:dyDescent="0.25">
      <c r="X248" s="149"/>
      <c r="Y248" s="149"/>
    </row>
    <row r="249" spans="24:25" x14ac:dyDescent="0.25">
      <c r="X249" s="149"/>
      <c r="Y249" s="149"/>
    </row>
    <row r="250" spans="24:25" x14ac:dyDescent="0.25">
      <c r="X250" s="149"/>
      <c r="Y250" s="149"/>
    </row>
    <row r="251" spans="24:25" x14ac:dyDescent="0.25">
      <c r="X251" s="149"/>
      <c r="Y251" s="149"/>
    </row>
    <row r="252" spans="24:25" x14ac:dyDescent="0.25">
      <c r="X252" s="149"/>
      <c r="Y252" s="149"/>
    </row>
    <row r="253" spans="24:25" x14ac:dyDescent="0.25">
      <c r="X253" s="149"/>
      <c r="Y253" s="149"/>
    </row>
    <row r="254" spans="24:25" x14ac:dyDescent="0.25">
      <c r="X254" s="149"/>
      <c r="Y254" s="149"/>
    </row>
    <row r="255" spans="24:25" x14ac:dyDescent="0.25">
      <c r="X255" s="149"/>
      <c r="Y255" s="149"/>
    </row>
    <row r="256" spans="24:25" x14ac:dyDescent="0.25">
      <c r="X256" s="149"/>
      <c r="Y256" s="149"/>
    </row>
    <row r="257" spans="24:25" x14ac:dyDescent="0.25">
      <c r="X257" s="149"/>
      <c r="Y257" s="149"/>
    </row>
    <row r="258" spans="24:25" x14ac:dyDescent="0.25">
      <c r="X258" s="149"/>
      <c r="Y258" s="149"/>
    </row>
    <row r="259" spans="24:25" x14ac:dyDescent="0.25">
      <c r="X259" s="149"/>
      <c r="Y259" s="149"/>
    </row>
    <row r="260" spans="24:25" x14ac:dyDescent="0.25">
      <c r="X260" s="149"/>
      <c r="Y260" s="149"/>
    </row>
    <row r="261" spans="24:25" x14ac:dyDescent="0.25">
      <c r="X261" s="149"/>
      <c r="Y261" s="149"/>
    </row>
    <row r="262" spans="24:25" x14ac:dyDescent="0.25">
      <c r="X262" s="149"/>
      <c r="Y262" s="149"/>
    </row>
    <row r="263" spans="24:25" x14ac:dyDescent="0.25">
      <c r="X263" s="149"/>
      <c r="Y263" s="149"/>
    </row>
    <row r="264" spans="24:25" x14ac:dyDescent="0.25">
      <c r="X264" s="149"/>
      <c r="Y264" s="149"/>
    </row>
    <row r="265" spans="24:25" x14ac:dyDescent="0.25">
      <c r="X265" s="149"/>
      <c r="Y265" s="149"/>
    </row>
    <row r="266" spans="24:25" x14ac:dyDescent="0.25">
      <c r="X266" s="149"/>
      <c r="Y266" s="149"/>
    </row>
    <row r="267" spans="24:25" x14ac:dyDescent="0.25">
      <c r="X267" s="149"/>
      <c r="Y267" s="149"/>
    </row>
    <row r="268" spans="24:25" x14ac:dyDescent="0.25">
      <c r="X268" s="149"/>
      <c r="Y268" s="149"/>
    </row>
    <row r="269" spans="24:25" x14ac:dyDescent="0.25">
      <c r="X269" s="149"/>
      <c r="Y269" s="149"/>
    </row>
    <row r="270" spans="24:25" x14ac:dyDescent="0.25">
      <c r="X270" s="149"/>
      <c r="Y270" s="149"/>
    </row>
    <row r="271" spans="24:25" x14ac:dyDescent="0.25">
      <c r="X271" s="149"/>
      <c r="Y271" s="149"/>
    </row>
    <row r="272" spans="24:25" x14ac:dyDescent="0.25">
      <c r="X272" s="149"/>
      <c r="Y272" s="149"/>
    </row>
    <row r="273" spans="24:25" x14ac:dyDescent="0.25">
      <c r="X273" s="149"/>
      <c r="Y273" s="149"/>
    </row>
    <row r="274" spans="24:25" x14ac:dyDescent="0.25">
      <c r="X274" s="149"/>
      <c r="Y274" s="149"/>
    </row>
    <row r="275" spans="24:25" x14ac:dyDescent="0.25">
      <c r="X275" s="149"/>
      <c r="Y275" s="149"/>
    </row>
    <row r="276" spans="24:25" x14ac:dyDescent="0.25">
      <c r="X276" s="149"/>
      <c r="Y276" s="149"/>
    </row>
    <row r="277" spans="24:25" x14ac:dyDescent="0.25">
      <c r="X277" s="149"/>
      <c r="Y277" s="149"/>
    </row>
    <row r="278" spans="24:25" x14ac:dyDescent="0.25">
      <c r="X278" s="149"/>
      <c r="Y278" s="149"/>
    </row>
    <row r="279" spans="24:25" x14ac:dyDescent="0.25">
      <c r="X279" s="149"/>
      <c r="Y279" s="149"/>
    </row>
    <row r="280" spans="24:25" x14ac:dyDescent="0.25">
      <c r="X280" s="149"/>
      <c r="Y280" s="149"/>
    </row>
    <row r="281" spans="24:25" x14ac:dyDescent="0.25">
      <c r="X281" s="149"/>
      <c r="Y281" s="149"/>
    </row>
    <row r="282" spans="24:25" x14ac:dyDescent="0.25">
      <c r="X282" s="149"/>
      <c r="Y282" s="149"/>
    </row>
    <row r="283" spans="24:25" x14ac:dyDescent="0.25">
      <c r="X283" s="149"/>
      <c r="Y283" s="149"/>
    </row>
    <row r="284" spans="24:25" x14ac:dyDescent="0.25">
      <c r="X284" s="149"/>
      <c r="Y284" s="149"/>
    </row>
    <row r="285" spans="24:25" x14ac:dyDescent="0.25">
      <c r="X285" s="149"/>
      <c r="Y285" s="149"/>
    </row>
    <row r="286" spans="24:25" x14ac:dyDescent="0.25">
      <c r="X286" s="149"/>
      <c r="Y286" s="149"/>
    </row>
    <row r="287" spans="24:25" x14ac:dyDescent="0.25">
      <c r="X287" s="149"/>
      <c r="Y287" s="149"/>
    </row>
    <row r="288" spans="24:25" x14ac:dyDescent="0.25">
      <c r="X288" s="149"/>
      <c r="Y288" s="149"/>
    </row>
    <row r="289" spans="24:25" x14ac:dyDescent="0.25">
      <c r="X289" s="149"/>
      <c r="Y289" s="149"/>
    </row>
    <row r="290" spans="24:25" x14ac:dyDescent="0.25">
      <c r="X290" s="149"/>
      <c r="Y290" s="149"/>
    </row>
    <row r="291" spans="24:25" x14ac:dyDescent="0.25">
      <c r="X291" s="149"/>
      <c r="Y291" s="149"/>
    </row>
    <row r="292" spans="24:25" x14ac:dyDescent="0.25">
      <c r="X292" s="149"/>
      <c r="Y292" s="149"/>
    </row>
    <row r="293" spans="24:25" x14ac:dyDescent="0.25">
      <c r="X293" s="149"/>
      <c r="Y293" s="149"/>
    </row>
    <row r="294" spans="24:25" x14ac:dyDescent="0.25">
      <c r="X294" s="149"/>
      <c r="Y294" s="149"/>
    </row>
    <row r="295" spans="24:25" x14ac:dyDescent="0.25">
      <c r="X295" s="149"/>
      <c r="Y295" s="149"/>
    </row>
    <row r="296" spans="24:25" x14ac:dyDescent="0.25">
      <c r="X296" s="149"/>
      <c r="Y296" s="149"/>
    </row>
    <row r="297" spans="24:25" x14ac:dyDescent="0.25">
      <c r="X297" s="149"/>
      <c r="Y297" s="149"/>
    </row>
    <row r="298" spans="24:25" x14ac:dyDescent="0.25">
      <c r="X298" s="149"/>
      <c r="Y298" s="149"/>
    </row>
    <row r="299" spans="24:25" x14ac:dyDescent="0.25">
      <c r="X299" s="149"/>
      <c r="Y299" s="149"/>
    </row>
    <row r="300" spans="24:25" x14ac:dyDescent="0.25">
      <c r="X300" s="149"/>
      <c r="Y300" s="149"/>
    </row>
    <row r="301" spans="24:25" x14ac:dyDescent="0.25">
      <c r="X301" s="149"/>
      <c r="Y301" s="149"/>
    </row>
    <row r="302" spans="24:25" x14ac:dyDescent="0.25">
      <c r="X302" s="149"/>
      <c r="Y302" s="149"/>
    </row>
    <row r="303" spans="24:25" x14ac:dyDescent="0.25">
      <c r="X303" s="149"/>
      <c r="Y303" s="149"/>
    </row>
    <row r="304" spans="24:25" x14ac:dyDescent="0.25">
      <c r="X304" s="149"/>
      <c r="Y304" s="149"/>
    </row>
    <row r="305" spans="24:25" x14ac:dyDescent="0.25">
      <c r="X305" s="149"/>
      <c r="Y305" s="149"/>
    </row>
    <row r="306" spans="24:25" x14ac:dyDescent="0.25">
      <c r="X306" s="149"/>
      <c r="Y306" s="149"/>
    </row>
    <row r="307" spans="24:25" x14ac:dyDescent="0.25">
      <c r="X307" s="149"/>
      <c r="Y307" s="149"/>
    </row>
    <row r="308" spans="24:25" x14ac:dyDescent="0.25">
      <c r="X308" s="149"/>
      <c r="Y308" s="149"/>
    </row>
    <row r="309" spans="24:25" x14ac:dyDescent="0.25">
      <c r="X309" s="149"/>
      <c r="Y309" s="149"/>
    </row>
    <row r="310" spans="24:25" x14ac:dyDescent="0.25">
      <c r="X310" s="149"/>
      <c r="Y310" s="149"/>
    </row>
    <row r="311" spans="24:25" x14ac:dyDescent="0.25">
      <c r="X311" s="149"/>
      <c r="Y311" s="149"/>
    </row>
    <row r="312" spans="24:25" x14ac:dyDescent="0.25">
      <c r="X312" s="149"/>
      <c r="Y312" s="149"/>
    </row>
    <row r="313" spans="24:25" x14ac:dyDescent="0.25">
      <c r="X313" s="149"/>
      <c r="Y313" s="149"/>
    </row>
    <row r="314" spans="24:25" x14ac:dyDescent="0.25">
      <c r="X314" s="149"/>
      <c r="Y314" s="149"/>
    </row>
    <row r="315" spans="24:25" x14ac:dyDescent="0.25">
      <c r="X315" s="149"/>
      <c r="Y315" s="149"/>
    </row>
    <row r="316" spans="24:25" x14ac:dyDescent="0.25">
      <c r="X316" s="149"/>
      <c r="Y316" s="149"/>
    </row>
    <row r="317" spans="24:25" x14ac:dyDescent="0.25">
      <c r="X317" s="149"/>
      <c r="Y317" s="149"/>
    </row>
    <row r="318" spans="24:25" x14ac:dyDescent="0.25">
      <c r="X318" s="149"/>
      <c r="Y318" s="149"/>
    </row>
    <row r="319" spans="24:25" x14ac:dyDescent="0.25">
      <c r="X319" s="149"/>
      <c r="Y319" s="149"/>
    </row>
    <row r="320" spans="24:25" x14ac:dyDescent="0.25">
      <c r="X320" s="149"/>
      <c r="Y320" s="149"/>
    </row>
    <row r="321" spans="24:25" x14ac:dyDescent="0.25">
      <c r="X321" s="149"/>
      <c r="Y321" s="149"/>
    </row>
    <row r="322" spans="24:25" x14ac:dyDescent="0.25">
      <c r="X322" s="149"/>
      <c r="Y322" s="149"/>
    </row>
    <row r="323" spans="24:25" x14ac:dyDescent="0.25">
      <c r="X323" s="149"/>
      <c r="Y323" s="149"/>
    </row>
    <row r="324" spans="24:25" x14ac:dyDescent="0.25">
      <c r="X324" s="149"/>
      <c r="Y324" s="149"/>
    </row>
    <row r="325" spans="24:25" x14ac:dyDescent="0.25">
      <c r="X325" s="149"/>
      <c r="Y325" s="149"/>
    </row>
    <row r="326" spans="24:25" x14ac:dyDescent="0.25">
      <c r="X326" s="149"/>
      <c r="Y326" s="149"/>
    </row>
    <row r="327" spans="24:25" x14ac:dyDescent="0.25">
      <c r="X327" s="149"/>
      <c r="Y327" s="149"/>
    </row>
    <row r="328" spans="24:25" x14ac:dyDescent="0.25">
      <c r="X328" s="149"/>
      <c r="Y328" s="149"/>
    </row>
    <row r="329" spans="24:25" x14ac:dyDescent="0.25">
      <c r="X329" s="149"/>
      <c r="Y329" s="149"/>
    </row>
    <row r="330" spans="24:25" x14ac:dyDescent="0.25">
      <c r="X330" s="149"/>
      <c r="Y330" s="149"/>
    </row>
    <row r="331" spans="24:25" x14ac:dyDescent="0.25">
      <c r="X331" s="149"/>
      <c r="Y331" s="149"/>
    </row>
    <row r="332" spans="24:25" x14ac:dyDescent="0.25">
      <c r="X332" s="149"/>
      <c r="Y332" s="149"/>
    </row>
    <row r="333" spans="24:25" x14ac:dyDescent="0.25">
      <c r="X333" s="149"/>
      <c r="Y333" s="149"/>
    </row>
    <row r="334" spans="24:25" x14ac:dyDescent="0.25">
      <c r="X334" s="149"/>
      <c r="Y334" s="149"/>
    </row>
    <row r="335" spans="24:25" x14ac:dyDescent="0.25">
      <c r="X335" s="149"/>
      <c r="Y335" s="149"/>
    </row>
    <row r="336" spans="24:25" x14ac:dyDescent="0.25">
      <c r="X336" s="149"/>
      <c r="Y336" s="149"/>
    </row>
    <row r="337" spans="24:25" x14ac:dyDescent="0.25">
      <c r="X337" s="149"/>
      <c r="Y337" s="149"/>
    </row>
    <row r="338" spans="24:25" x14ac:dyDescent="0.25">
      <c r="X338" s="149"/>
      <c r="Y338" s="149"/>
    </row>
    <row r="339" spans="24:25" x14ac:dyDescent="0.25">
      <c r="X339" s="149"/>
      <c r="Y339" s="149"/>
    </row>
    <row r="340" spans="24:25" x14ac:dyDescent="0.25">
      <c r="X340" s="149"/>
      <c r="Y340" s="149"/>
    </row>
    <row r="341" spans="24:25" x14ac:dyDescent="0.25">
      <c r="X341" s="149"/>
      <c r="Y341" s="149"/>
    </row>
    <row r="342" spans="24:25" x14ac:dyDescent="0.25">
      <c r="X342" s="149"/>
      <c r="Y342" s="149"/>
    </row>
    <row r="343" spans="24:25" x14ac:dyDescent="0.25">
      <c r="X343" s="149"/>
      <c r="Y343" s="149"/>
    </row>
    <row r="344" spans="24:25" x14ac:dyDescent="0.25">
      <c r="X344" s="149"/>
      <c r="Y344" s="149"/>
    </row>
    <row r="345" spans="24:25" x14ac:dyDescent="0.25">
      <c r="X345" s="149"/>
      <c r="Y345" s="149"/>
    </row>
    <row r="346" spans="24:25" x14ac:dyDescent="0.25">
      <c r="X346" s="149"/>
      <c r="Y346" s="149"/>
    </row>
    <row r="347" spans="24:25" x14ac:dyDescent="0.25">
      <c r="X347" s="149"/>
      <c r="Y347" s="149"/>
    </row>
    <row r="348" spans="24:25" x14ac:dyDescent="0.25">
      <c r="X348" s="149"/>
      <c r="Y348" s="149"/>
    </row>
    <row r="349" spans="24:25" x14ac:dyDescent="0.25">
      <c r="X349" s="149"/>
      <c r="Y349" s="149"/>
    </row>
    <row r="350" spans="24:25" x14ac:dyDescent="0.25">
      <c r="X350" s="149"/>
      <c r="Y350" s="149"/>
    </row>
    <row r="351" spans="24:25" x14ac:dyDescent="0.25">
      <c r="X351" s="149"/>
      <c r="Y351" s="149"/>
    </row>
    <row r="352" spans="24:25" x14ac:dyDescent="0.25">
      <c r="X352" s="149"/>
      <c r="Y352" s="149"/>
    </row>
    <row r="353" spans="24:25" x14ac:dyDescent="0.25">
      <c r="X353" s="149"/>
      <c r="Y353" s="149"/>
    </row>
    <row r="354" spans="24:25" x14ac:dyDescent="0.25">
      <c r="X354" s="149"/>
      <c r="Y354" s="149"/>
    </row>
    <row r="355" spans="24:25" x14ac:dyDescent="0.25">
      <c r="X355" s="149"/>
      <c r="Y355" s="149"/>
    </row>
    <row r="356" spans="24:25" x14ac:dyDescent="0.25">
      <c r="X356" s="149"/>
      <c r="Y356" s="149"/>
    </row>
    <row r="357" spans="24:25" x14ac:dyDescent="0.25">
      <c r="X357" s="149"/>
      <c r="Y357" s="149"/>
    </row>
    <row r="358" spans="24:25" x14ac:dyDescent="0.25">
      <c r="X358" s="149"/>
      <c r="Y358" s="149"/>
    </row>
    <row r="359" spans="24:25" x14ac:dyDescent="0.25">
      <c r="X359" s="149"/>
      <c r="Y359" s="149"/>
    </row>
    <row r="360" spans="24:25" x14ac:dyDescent="0.25">
      <c r="X360" s="149"/>
      <c r="Y360" s="149"/>
    </row>
    <row r="361" spans="24:25" x14ac:dyDescent="0.25">
      <c r="X361" s="149"/>
      <c r="Y361" s="149"/>
    </row>
    <row r="362" spans="24:25" x14ac:dyDescent="0.25">
      <c r="X362" s="149"/>
      <c r="Y362" s="149"/>
    </row>
    <row r="363" spans="24:25" x14ac:dyDescent="0.25">
      <c r="X363" s="149"/>
      <c r="Y363" s="149"/>
    </row>
    <row r="364" spans="24:25" x14ac:dyDescent="0.25">
      <c r="X364" s="149"/>
      <c r="Y364" s="149"/>
    </row>
    <row r="365" spans="24:25" x14ac:dyDescent="0.25">
      <c r="X365" s="149"/>
      <c r="Y365" s="149"/>
    </row>
    <row r="366" spans="24:25" x14ac:dyDescent="0.25">
      <c r="X366" s="149"/>
      <c r="Y366" s="149"/>
    </row>
    <row r="367" spans="24:25" x14ac:dyDescent="0.25">
      <c r="X367" s="149"/>
      <c r="Y367" s="149"/>
    </row>
    <row r="368" spans="24:25" x14ac:dyDescent="0.25">
      <c r="X368" s="149"/>
      <c r="Y368" s="149"/>
    </row>
    <row r="369" spans="24:25" x14ac:dyDescent="0.25">
      <c r="X369" s="149"/>
      <c r="Y369" s="149"/>
    </row>
    <row r="370" spans="24:25" x14ac:dyDescent="0.25">
      <c r="X370" s="149"/>
      <c r="Y370" s="149"/>
    </row>
    <row r="371" spans="24:25" x14ac:dyDescent="0.25">
      <c r="X371" s="149"/>
      <c r="Y371" s="149"/>
    </row>
    <row r="372" spans="24:25" x14ac:dyDescent="0.25">
      <c r="X372" s="149"/>
      <c r="Y372" s="149"/>
    </row>
    <row r="373" spans="24:25" x14ac:dyDescent="0.25">
      <c r="X373" s="149"/>
      <c r="Y373" s="149"/>
    </row>
    <row r="374" spans="24:25" x14ac:dyDescent="0.25">
      <c r="X374" s="149"/>
      <c r="Y374" s="149"/>
    </row>
    <row r="375" spans="24:25" x14ac:dyDescent="0.25">
      <c r="X375" s="149"/>
      <c r="Y375" s="149"/>
    </row>
    <row r="376" spans="24:25" x14ac:dyDescent="0.25">
      <c r="X376" s="149"/>
      <c r="Y376" s="149"/>
    </row>
    <row r="377" spans="24:25" x14ac:dyDescent="0.25">
      <c r="X377" s="149"/>
      <c r="Y377" s="149"/>
    </row>
    <row r="378" spans="24:25" x14ac:dyDescent="0.25">
      <c r="X378" s="149"/>
      <c r="Y378" s="149"/>
    </row>
    <row r="379" spans="24:25" x14ac:dyDescent="0.25">
      <c r="X379" s="149"/>
      <c r="Y379" s="149"/>
    </row>
    <row r="380" spans="24:25" x14ac:dyDescent="0.25">
      <c r="X380" s="149"/>
      <c r="Y380" s="149"/>
    </row>
    <row r="381" spans="24:25" x14ac:dyDescent="0.25">
      <c r="X381" s="149"/>
      <c r="Y381" s="149"/>
    </row>
    <row r="382" spans="24:25" x14ac:dyDescent="0.25">
      <c r="X382" s="149"/>
      <c r="Y382" s="149"/>
    </row>
    <row r="383" spans="24:25" x14ac:dyDescent="0.25">
      <c r="X383" s="149"/>
      <c r="Y383" s="149"/>
    </row>
    <row r="384" spans="24:25" x14ac:dyDescent="0.25">
      <c r="X384" s="149"/>
      <c r="Y384" s="149"/>
    </row>
    <row r="385" spans="24:25" x14ac:dyDescent="0.25">
      <c r="X385" s="149"/>
      <c r="Y385" s="149"/>
    </row>
    <row r="386" spans="24:25" x14ac:dyDescent="0.25">
      <c r="X386" s="149"/>
      <c r="Y386" s="149"/>
    </row>
    <row r="387" spans="24:25" x14ac:dyDescent="0.25">
      <c r="X387" s="149"/>
      <c r="Y387" s="149"/>
    </row>
    <row r="388" spans="24:25" x14ac:dyDescent="0.25">
      <c r="X388" s="149"/>
      <c r="Y388" s="149"/>
    </row>
    <row r="389" spans="24:25" x14ac:dyDescent="0.25">
      <c r="X389" s="149"/>
      <c r="Y389" s="149"/>
    </row>
    <row r="390" spans="24:25" x14ac:dyDescent="0.25">
      <c r="X390" s="149"/>
      <c r="Y390" s="149"/>
    </row>
    <row r="391" spans="24:25" x14ac:dyDescent="0.25">
      <c r="X391" s="149"/>
      <c r="Y391" s="149"/>
    </row>
    <row r="392" spans="24:25" x14ac:dyDescent="0.25">
      <c r="X392" s="149"/>
      <c r="Y392" s="149"/>
    </row>
    <row r="393" spans="24:25" x14ac:dyDescent="0.25">
      <c r="X393" s="149"/>
      <c r="Y393" s="149"/>
    </row>
    <row r="394" spans="24:25" x14ac:dyDescent="0.25">
      <c r="X394" s="149"/>
      <c r="Y394" s="149"/>
    </row>
    <row r="395" spans="24:25" x14ac:dyDescent="0.25">
      <c r="X395" s="149"/>
      <c r="Y395" s="149"/>
    </row>
    <row r="396" spans="24:25" x14ac:dyDescent="0.25">
      <c r="X396" s="149"/>
      <c r="Y396" s="149"/>
    </row>
    <row r="397" spans="24:25" x14ac:dyDescent="0.25">
      <c r="X397" s="149"/>
      <c r="Y397" s="149"/>
    </row>
    <row r="398" spans="24:25" x14ac:dyDescent="0.25">
      <c r="X398" s="149"/>
      <c r="Y398" s="149"/>
    </row>
    <row r="399" spans="24:25" x14ac:dyDescent="0.25">
      <c r="X399" s="149"/>
      <c r="Y399" s="149"/>
    </row>
    <row r="400" spans="24:25" x14ac:dyDescent="0.25">
      <c r="X400" s="149"/>
      <c r="Y400" s="149"/>
    </row>
    <row r="401" spans="24:25" x14ac:dyDescent="0.25">
      <c r="X401" s="149"/>
      <c r="Y401" s="149"/>
    </row>
    <row r="402" spans="24:25" x14ac:dyDescent="0.25">
      <c r="X402" s="149"/>
      <c r="Y402" s="149"/>
    </row>
    <row r="403" spans="24:25" x14ac:dyDescent="0.25">
      <c r="X403" s="149"/>
      <c r="Y403" s="149"/>
    </row>
    <row r="404" spans="24:25" x14ac:dyDescent="0.25">
      <c r="X404" s="149"/>
      <c r="Y404" s="149"/>
    </row>
    <row r="405" spans="24:25" x14ac:dyDescent="0.25">
      <c r="X405" s="149"/>
      <c r="Y405" s="149"/>
    </row>
    <row r="406" spans="24:25" x14ac:dyDescent="0.25">
      <c r="X406" s="149"/>
      <c r="Y406" s="149"/>
    </row>
    <row r="407" spans="24:25" x14ac:dyDescent="0.25">
      <c r="X407" s="149"/>
      <c r="Y407" s="149"/>
    </row>
    <row r="408" spans="24:25" x14ac:dyDescent="0.25">
      <c r="X408" s="149"/>
      <c r="Y408" s="149"/>
    </row>
    <row r="409" spans="24:25" x14ac:dyDescent="0.25">
      <c r="X409" s="149"/>
      <c r="Y409" s="149"/>
    </row>
    <row r="410" spans="24:25" x14ac:dyDescent="0.25">
      <c r="X410" s="149"/>
      <c r="Y410" s="149"/>
    </row>
    <row r="411" spans="24:25" x14ac:dyDescent="0.25">
      <c r="X411" s="149"/>
      <c r="Y411" s="149"/>
    </row>
    <row r="412" spans="24:25" x14ac:dyDescent="0.25">
      <c r="X412" s="149"/>
      <c r="Y412" s="149"/>
    </row>
    <row r="413" spans="24:25" x14ac:dyDescent="0.25">
      <c r="X413" s="149"/>
      <c r="Y413" s="149"/>
    </row>
    <row r="414" spans="24:25" x14ac:dyDescent="0.25">
      <c r="X414" s="149"/>
      <c r="Y414" s="149"/>
    </row>
    <row r="415" spans="24:25" x14ac:dyDescent="0.25">
      <c r="X415" s="149"/>
      <c r="Y415" s="149"/>
    </row>
    <row r="416" spans="24:25" x14ac:dyDescent="0.25">
      <c r="X416" s="149"/>
      <c r="Y416" s="149"/>
    </row>
    <row r="417" spans="24:25" x14ac:dyDescent="0.25">
      <c r="X417" s="149"/>
      <c r="Y417" s="149"/>
    </row>
    <row r="418" spans="24:25" x14ac:dyDescent="0.25">
      <c r="X418" s="149"/>
      <c r="Y418" s="149"/>
    </row>
    <row r="419" spans="24:25" x14ac:dyDescent="0.25">
      <c r="X419" s="149"/>
      <c r="Y419" s="149"/>
    </row>
    <row r="420" spans="24:25" x14ac:dyDescent="0.25">
      <c r="X420" s="149"/>
      <c r="Y420" s="149"/>
    </row>
    <row r="421" spans="24:25" x14ac:dyDescent="0.25">
      <c r="X421" s="149"/>
      <c r="Y421" s="149"/>
    </row>
    <row r="422" spans="24:25" x14ac:dyDescent="0.25">
      <c r="X422" s="149"/>
      <c r="Y422" s="149"/>
    </row>
    <row r="423" spans="24:25" x14ac:dyDescent="0.25">
      <c r="X423" s="149"/>
      <c r="Y423" s="149"/>
    </row>
    <row r="424" spans="24:25" x14ac:dyDescent="0.25">
      <c r="X424" s="149"/>
      <c r="Y424" s="149"/>
    </row>
    <row r="425" spans="24:25" x14ac:dyDescent="0.25">
      <c r="X425" s="149"/>
      <c r="Y425" s="149"/>
    </row>
    <row r="426" spans="24:25" x14ac:dyDescent="0.25">
      <c r="X426" s="149"/>
      <c r="Y426" s="149"/>
    </row>
    <row r="427" spans="24:25" x14ac:dyDescent="0.25">
      <c r="X427" s="149"/>
      <c r="Y427" s="149"/>
    </row>
    <row r="428" spans="24:25" x14ac:dyDescent="0.25">
      <c r="X428" s="149"/>
      <c r="Y428" s="149"/>
    </row>
    <row r="429" spans="24:25" x14ac:dyDescent="0.25">
      <c r="X429" s="149"/>
      <c r="Y429" s="149"/>
    </row>
    <row r="430" spans="24:25" x14ac:dyDescent="0.25">
      <c r="X430" s="149"/>
      <c r="Y430" s="149"/>
    </row>
    <row r="431" spans="24:25" x14ac:dyDescent="0.25">
      <c r="X431" s="149"/>
      <c r="Y431" s="149"/>
    </row>
    <row r="432" spans="24:25" x14ac:dyDescent="0.25">
      <c r="X432" s="149"/>
      <c r="Y432" s="149"/>
    </row>
    <row r="433" spans="24:25" x14ac:dyDescent="0.25">
      <c r="X433" s="149"/>
      <c r="Y433" s="149"/>
    </row>
    <row r="434" spans="24:25" x14ac:dyDescent="0.25">
      <c r="X434" s="149"/>
      <c r="Y434" s="149"/>
    </row>
    <row r="435" spans="24:25" x14ac:dyDescent="0.25">
      <c r="X435" s="149"/>
      <c r="Y435" s="149"/>
    </row>
    <row r="436" spans="24:25" x14ac:dyDescent="0.25">
      <c r="X436" s="149"/>
      <c r="Y436" s="149"/>
    </row>
    <row r="437" spans="24:25" x14ac:dyDescent="0.25">
      <c r="X437" s="149"/>
      <c r="Y437" s="149"/>
    </row>
    <row r="438" spans="24:25" x14ac:dyDescent="0.25">
      <c r="X438" s="149"/>
      <c r="Y438" s="149"/>
    </row>
    <row r="439" spans="24:25" x14ac:dyDescent="0.25">
      <c r="X439" s="149"/>
      <c r="Y439" s="149"/>
    </row>
    <row r="440" spans="24:25" x14ac:dyDescent="0.25">
      <c r="X440" s="149"/>
      <c r="Y440" s="149"/>
    </row>
    <row r="441" spans="24:25" x14ac:dyDescent="0.25">
      <c r="X441" s="149"/>
      <c r="Y441" s="149"/>
    </row>
    <row r="442" spans="24:25" x14ac:dyDescent="0.25">
      <c r="X442" s="149"/>
      <c r="Y442" s="149"/>
    </row>
    <row r="443" spans="24:25" x14ac:dyDescent="0.25">
      <c r="X443" s="149"/>
      <c r="Y443" s="149"/>
    </row>
    <row r="444" spans="24:25" x14ac:dyDescent="0.25">
      <c r="X444" s="149"/>
      <c r="Y444" s="149"/>
    </row>
    <row r="445" spans="24:25" x14ac:dyDescent="0.25">
      <c r="X445" s="149"/>
      <c r="Y445" s="149"/>
    </row>
    <row r="446" spans="24:25" x14ac:dyDescent="0.25">
      <c r="X446" s="149"/>
      <c r="Y446" s="149"/>
    </row>
    <row r="447" spans="24:25" x14ac:dyDescent="0.25">
      <c r="X447" s="149"/>
      <c r="Y447" s="149"/>
    </row>
    <row r="448" spans="24:25" x14ac:dyDescent="0.25">
      <c r="X448" s="149"/>
      <c r="Y448" s="149"/>
    </row>
    <row r="449" spans="24:25" x14ac:dyDescent="0.25">
      <c r="X449" s="149"/>
      <c r="Y449" s="149"/>
    </row>
    <row r="450" spans="24:25" x14ac:dyDescent="0.25">
      <c r="X450" s="149"/>
      <c r="Y450" s="149"/>
    </row>
    <row r="451" spans="24:25" x14ac:dyDescent="0.25">
      <c r="X451" s="149"/>
      <c r="Y451" s="149"/>
    </row>
    <row r="452" spans="24:25" x14ac:dyDescent="0.25">
      <c r="X452" s="149"/>
      <c r="Y452" s="149"/>
    </row>
    <row r="453" spans="24:25" x14ac:dyDescent="0.25">
      <c r="X453" s="149"/>
      <c r="Y453" s="149"/>
    </row>
    <row r="454" spans="24:25" x14ac:dyDescent="0.25">
      <c r="X454" s="149"/>
      <c r="Y454" s="149"/>
    </row>
    <row r="455" spans="24:25" x14ac:dyDescent="0.25">
      <c r="X455" s="149"/>
      <c r="Y455" s="149"/>
    </row>
    <row r="456" spans="24:25" x14ac:dyDescent="0.25">
      <c r="X456" s="149"/>
      <c r="Y456" s="149"/>
    </row>
    <row r="457" spans="24:25" x14ac:dyDescent="0.25">
      <c r="X457" s="149"/>
      <c r="Y457" s="149"/>
    </row>
    <row r="458" spans="24:25" x14ac:dyDescent="0.25">
      <c r="X458" s="149"/>
      <c r="Y458" s="149"/>
    </row>
    <row r="459" spans="24:25" x14ac:dyDescent="0.25">
      <c r="X459" s="149"/>
      <c r="Y459" s="149"/>
    </row>
    <row r="460" spans="24:25" x14ac:dyDescent="0.25">
      <c r="X460" s="149"/>
      <c r="Y460" s="149"/>
    </row>
    <row r="461" spans="24:25" x14ac:dyDescent="0.25">
      <c r="X461" s="149"/>
      <c r="Y461" s="149"/>
    </row>
    <row r="462" spans="24:25" x14ac:dyDescent="0.25">
      <c r="X462" s="149"/>
      <c r="Y462" s="149"/>
    </row>
    <row r="463" spans="24:25" x14ac:dyDescent="0.25">
      <c r="X463" s="149"/>
      <c r="Y463" s="149"/>
    </row>
    <row r="464" spans="24:25" x14ac:dyDescent="0.25">
      <c r="X464" s="149"/>
      <c r="Y464" s="149"/>
    </row>
    <row r="465" spans="24:25" x14ac:dyDescent="0.25">
      <c r="X465" s="149"/>
      <c r="Y465" s="149"/>
    </row>
    <row r="466" spans="24:25" x14ac:dyDescent="0.25">
      <c r="X466" s="149"/>
      <c r="Y466" s="149"/>
    </row>
    <row r="467" spans="24:25" x14ac:dyDescent="0.25">
      <c r="X467" s="149"/>
      <c r="Y467" s="149"/>
    </row>
    <row r="468" spans="24:25" x14ac:dyDescent="0.25">
      <c r="X468" s="149"/>
      <c r="Y468" s="149"/>
    </row>
    <row r="469" spans="24:25" x14ac:dyDescent="0.25">
      <c r="X469" s="149"/>
      <c r="Y469" s="149"/>
    </row>
    <row r="470" spans="24:25" x14ac:dyDescent="0.25">
      <c r="X470" s="149"/>
      <c r="Y470" s="149"/>
    </row>
    <row r="471" spans="24:25" x14ac:dyDescent="0.25">
      <c r="X471" s="149"/>
      <c r="Y471" s="149"/>
    </row>
    <row r="472" spans="24:25" x14ac:dyDescent="0.25">
      <c r="X472" s="149"/>
      <c r="Y472" s="149"/>
    </row>
    <row r="473" spans="24:25" x14ac:dyDescent="0.25">
      <c r="X473" s="149"/>
      <c r="Y473" s="149"/>
    </row>
    <row r="474" spans="24:25" x14ac:dyDescent="0.25">
      <c r="X474" s="149"/>
      <c r="Y474" s="149"/>
    </row>
    <row r="475" spans="24:25" x14ac:dyDescent="0.25">
      <c r="X475" s="149"/>
      <c r="Y475" s="149"/>
    </row>
    <row r="476" spans="24:25" x14ac:dyDescent="0.25">
      <c r="X476" s="149"/>
      <c r="Y476" s="149"/>
    </row>
    <row r="477" spans="24:25" x14ac:dyDescent="0.25">
      <c r="X477" s="149"/>
      <c r="Y477" s="149"/>
    </row>
    <row r="478" spans="24:25" x14ac:dyDescent="0.25">
      <c r="X478" s="149"/>
      <c r="Y478" s="149"/>
    </row>
    <row r="479" spans="24:25" x14ac:dyDescent="0.25">
      <c r="X479" s="149"/>
      <c r="Y479" s="149"/>
    </row>
    <row r="480" spans="24:25" x14ac:dyDescent="0.25">
      <c r="X480" s="149"/>
      <c r="Y480" s="149"/>
    </row>
  </sheetData>
  <mergeCells count="130">
    <mergeCell ref="A18:A21"/>
    <mergeCell ref="A29:A32"/>
    <mergeCell ref="A34:B34"/>
    <mergeCell ref="A36:B37"/>
    <mergeCell ref="C36:D36"/>
    <mergeCell ref="E36:G36"/>
    <mergeCell ref="A6:J6"/>
    <mergeCell ref="A7:J7"/>
    <mergeCell ref="A10:B11"/>
    <mergeCell ref="C10:D10"/>
    <mergeCell ref="E10:G10"/>
    <mergeCell ref="H10:H11"/>
    <mergeCell ref="I10:I11"/>
    <mergeCell ref="J10:J11"/>
    <mergeCell ref="A45:B45"/>
    <mergeCell ref="A46:B46"/>
    <mergeCell ref="A47:B47"/>
    <mergeCell ref="A48:B48"/>
    <mergeCell ref="A49:B49"/>
    <mergeCell ref="A51:B52"/>
    <mergeCell ref="H36:H37"/>
    <mergeCell ref="I36:I37"/>
    <mergeCell ref="J36:J37"/>
    <mergeCell ref="A40:B40"/>
    <mergeCell ref="A41:B41"/>
    <mergeCell ref="A43:B43"/>
    <mergeCell ref="A55:B56"/>
    <mergeCell ref="C55:D55"/>
    <mergeCell ref="E55:G55"/>
    <mergeCell ref="H55:H56"/>
    <mergeCell ref="I55:I56"/>
    <mergeCell ref="J55:J56"/>
    <mergeCell ref="C51:D51"/>
    <mergeCell ref="E51:G51"/>
    <mergeCell ref="H51:H52"/>
    <mergeCell ref="I51:I52"/>
    <mergeCell ref="J51:J52"/>
    <mergeCell ref="A53:B53"/>
    <mergeCell ref="O88:O90"/>
    <mergeCell ref="P88:P90"/>
    <mergeCell ref="Q88:Q90"/>
    <mergeCell ref="E89:H89"/>
    <mergeCell ref="I89:L89"/>
    <mergeCell ref="A93:B93"/>
    <mergeCell ref="P65:P67"/>
    <mergeCell ref="Q65:Q67"/>
    <mergeCell ref="E66:H66"/>
    <mergeCell ref="I66:L66"/>
    <mergeCell ref="A85:B85"/>
    <mergeCell ref="A88:B90"/>
    <mergeCell ref="C88:D89"/>
    <mergeCell ref="E88:L88"/>
    <mergeCell ref="M88:M90"/>
    <mergeCell ref="N88:N90"/>
    <mergeCell ref="A65:B67"/>
    <mergeCell ref="C65:D66"/>
    <mergeCell ref="E65:L65"/>
    <mergeCell ref="M65:M67"/>
    <mergeCell ref="N65:N67"/>
    <mergeCell ref="O65:O67"/>
    <mergeCell ref="A103:D103"/>
    <mergeCell ref="A104:B104"/>
    <mergeCell ref="A105:B105"/>
    <mergeCell ref="A106:B106"/>
    <mergeCell ref="A107:A108"/>
    <mergeCell ref="A109:B109"/>
    <mergeCell ref="C109:D109"/>
    <mergeCell ref="A94:D94"/>
    <mergeCell ref="A95:B95"/>
    <mergeCell ref="A96:A97"/>
    <mergeCell ref="A98:A99"/>
    <mergeCell ref="A100:A101"/>
    <mergeCell ref="A102:B102"/>
    <mergeCell ref="J114:J115"/>
    <mergeCell ref="K114:K115"/>
    <mergeCell ref="A116:A118"/>
    <mergeCell ref="A121:B121"/>
    <mergeCell ref="A123:A125"/>
    <mergeCell ref="A110:B110"/>
    <mergeCell ref="A111:B111"/>
    <mergeCell ref="A112:B112"/>
    <mergeCell ref="A114:B115"/>
    <mergeCell ref="C114:E114"/>
    <mergeCell ref="F114:H114"/>
    <mergeCell ref="A126:A128"/>
    <mergeCell ref="A131:A133"/>
    <mergeCell ref="A135:A137"/>
    <mergeCell ref="A139:B139"/>
    <mergeCell ref="A147:F147"/>
    <mergeCell ref="C148:D149"/>
    <mergeCell ref="E148:F149"/>
    <mergeCell ref="A149:B149"/>
    <mergeCell ref="I114:I115"/>
    <mergeCell ref="A160:A161"/>
    <mergeCell ref="A162:B162"/>
    <mergeCell ref="A163:B163"/>
    <mergeCell ref="A165:B166"/>
    <mergeCell ref="C165:C166"/>
    <mergeCell ref="D165:I165"/>
    <mergeCell ref="A151:B151"/>
    <mergeCell ref="A152:B152"/>
    <mergeCell ref="A153:B153"/>
    <mergeCell ref="A155:B156"/>
    <mergeCell ref="C155:C156"/>
    <mergeCell ref="A157:B157"/>
    <mergeCell ref="L171:L172"/>
    <mergeCell ref="A173:B173"/>
    <mergeCell ref="A174:B174"/>
    <mergeCell ref="A175:B175"/>
    <mergeCell ref="A177:B177"/>
    <mergeCell ref="A178:A180"/>
    <mergeCell ref="J165:J166"/>
    <mergeCell ref="A167:B167"/>
    <mergeCell ref="A168:B168"/>
    <mergeCell ref="A169:B169"/>
    <mergeCell ref="A171:B172"/>
    <mergeCell ref="C171:C172"/>
    <mergeCell ref="D171:K171"/>
    <mergeCell ref="A200:B200"/>
    <mergeCell ref="A201:B201"/>
    <mergeCell ref="A202:B202"/>
    <mergeCell ref="A203:B203"/>
    <mergeCell ref="A205:B206"/>
    <mergeCell ref="C205:C206"/>
    <mergeCell ref="A182:B182"/>
    <mergeCell ref="A183:A189"/>
    <mergeCell ref="A190:A192"/>
    <mergeCell ref="A193:A195"/>
    <mergeCell ref="A196:A197"/>
    <mergeCell ref="A198:B19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workbookViewId="0">
      <selection sqref="A1:XFD1048576"/>
    </sheetView>
  </sheetViews>
  <sheetFormatPr baseColWidth="10" defaultRowHeight="15" x14ac:dyDescent="0.25"/>
  <cols>
    <col min="1" max="1" width="24.42578125" customWidth="1"/>
    <col min="2" max="2" width="51.42578125" bestFit="1" customWidth="1"/>
  </cols>
  <sheetData>
    <row r="1" spans="1:2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70"/>
    </row>
    <row r="2" spans="1:26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70"/>
    </row>
    <row r="3" spans="1:26" x14ac:dyDescent="0.2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4</v>
      </c>
      <c r="B5" s="5"/>
      <c r="C5" s="5"/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70"/>
    </row>
    <row r="6" spans="1:26" x14ac:dyDescent="0.2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70"/>
    </row>
    <row r="7" spans="1:26" x14ac:dyDescent="0.2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5"/>
      <c r="B8" s="3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70"/>
    </row>
    <row r="9" spans="1:26" x14ac:dyDescent="0.25">
      <c r="A9" s="7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1063"/>
      <c r="B11" s="1064"/>
      <c r="C11" s="502" t="s">
        <v>14</v>
      </c>
      <c r="D11" s="502" t="s">
        <v>15</v>
      </c>
      <c r="E11" s="10" t="s">
        <v>16</v>
      </c>
      <c r="F11" s="11" t="s">
        <v>17</v>
      </c>
      <c r="G11" s="12" t="s">
        <v>18</v>
      </c>
      <c r="H11" s="1082"/>
      <c r="I11" s="1082"/>
      <c r="J11" s="1082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5" t="s">
        <v>19</v>
      </c>
      <c r="B12" s="16"/>
      <c r="C12" s="202"/>
      <c r="D12" s="203"/>
      <c r="E12" s="204"/>
      <c r="F12" s="205"/>
      <c r="G12" s="206"/>
      <c r="H12" s="207"/>
      <c r="I12" s="207"/>
      <c r="J12" s="207"/>
      <c r="K12" s="451" t="s">
        <v>20</v>
      </c>
      <c r="L12" s="18"/>
      <c r="M12" s="18"/>
      <c r="N12" s="1"/>
      <c r="O12" s="1"/>
      <c r="P12" s="1"/>
      <c r="Q12" s="1"/>
      <c r="R12" s="1"/>
      <c r="S12" s="1"/>
      <c r="T12" s="1"/>
      <c r="U12" s="1"/>
      <c r="V12" s="1"/>
      <c r="W12" s="1"/>
      <c r="X12" s="167">
        <v>0</v>
      </c>
      <c r="Y12" s="19">
        <v>0</v>
      </c>
      <c r="Z12" s="1"/>
    </row>
    <row r="13" spans="1:26" x14ac:dyDescent="0.25">
      <c r="A13" s="503" t="s">
        <v>21</v>
      </c>
      <c r="B13" s="20" t="s">
        <v>22</v>
      </c>
      <c r="C13" s="208"/>
      <c r="D13" s="209"/>
      <c r="E13" s="210"/>
      <c r="F13" s="211"/>
      <c r="G13" s="212"/>
      <c r="H13" s="213"/>
      <c r="I13" s="213"/>
      <c r="J13" s="213"/>
      <c r="K13" s="451" t="s">
        <v>20</v>
      </c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67">
        <v>0</v>
      </c>
      <c r="Y13" s="19">
        <v>0</v>
      </c>
      <c r="Z13" s="1"/>
    </row>
    <row r="14" spans="1:26" x14ac:dyDescent="0.25">
      <c r="A14" s="23" t="s">
        <v>23</v>
      </c>
      <c r="B14" s="24" t="s">
        <v>24</v>
      </c>
      <c r="C14" s="214"/>
      <c r="D14" s="215"/>
      <c r="E14" s="216"/>
      <c r="F14" s="217"/>
      <c r="G14" s="218"/>
      <c r="H14" s="219"/>
      <c r="I14" s="219"/>
      <c r="J14" s="219"/>
      <c r="K14" s="451" t="s">
        <v>20</v>
      </c>
      <c r="L14" s="22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67">
        <v>0</v>
      </c>
      <c r="Y14" s="19">
        <v>0</v>
      </c>
      <c r="Z14" s="1"/>
    </row>
    <row r="15" spans="1:26" x14ac:dyDescent="0.25">
      <c r="A15" s="23" t="s">
        <v>25</v>
      </c>
      <c r="B15" s="24" t="s">
        <v>26</v>
      </c>
      <c r="C15" s="214"/>
      <c r="D15" s="215"/>
      <c r="E15" s="216"/>
      <c r="F15" s="217"/>
      <c r="G15" s="218"/>
      <c r="H15" s="219"/>
      <c r="I15" s="219"/>
      <c r="J15" s="219"/>
      <c r="K15" s="451" t="s">
        <v>20</v>
      </c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67">
        <v>0</v>
      </c>
      <c r="Y15" s="19">
        <v>0</v>
      </c>
      <c r="Z15" s="1"/>
    </row>
    <row r="16" spans="1:26" x14ac:dyDescent="0.25">
      <c r="A16" s="23" t="s">
        <v>27</v>
      </c>
      <c r="B16" s="24" t="s">
        <v>28</v>
      </c>
      <c r="C16" s="214"/>
      <c r="D16" s="215"/>
      <c r="E16" s="216"/>
      <c r="F16" s="217"/>
      <c r="G16" s="218"/>
      <c r="H16" s="219"/>
      <c r="I16" s="219"/>
      <c r="J16" s="219"/>
      <c r="K16" s="451" t="s">
        <v>20</v>
      </c>
      <c r="L16" s="22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67">
        <v>0</v>
      </c>
      <c r="Y16" s="19">
        <v>0</v>
      </c>
      <c r="Z16" s="1"/>
    </row>
    <row r="17" spans="1:26" x14ac:dyDescent="0.25">
      <c r="A17" s="25" t="s">
        <v>29</v>
      </c>
      <c r="B17" s="26" t="s">
        <v>30</v>
      </c>
      <c r="C17" s="220"/>
      <c r="D17" s="221"/>
      <c r="E17" s="222"/>
      <c r="F17" s="223"/>
      <c r="G17" s="224"/>
      <c r="H17" s="225"/>
      <c r="I17" s="225"/>
      <c r="J17" s="225"/>
      <c r="K17" s="451" t="s">
        <v>20</v>
      </c>
      <c r="L17" s="22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67">
        <v>0</v>
      </c>
      <c r="Y17" s="19">
        <v>0</v>
      </c>
      <c r="Z17" s="1"/>
    </row>
    <row r="18" spans="1:26" x14ac:dyDescent="0.25">
      <c r="A18" s="1125" t="s">
        <v>31</v>
      </c>
      <c r="B18" s="20" t="s">
        <v>32</v>
      </c>
      <c r="C18" s="208"/>
      <c r="D18" s="209"/>
      <c r="E18" s="210"/>
      <c r="F18" s="211"/>
      <c r="G18" s="212"/>
      <c r="H18" s="213"/>
      <c r="I18" s="213"/>
      <c r="J18" s="213"/>
      <c r="K18" s="451" t="s">
        <v>20</v>
      </c>
      <c r="L18" s="22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67">
        <v>0</v>
      </c>
      <c r="Y18" s="19">
        <v>0</v>
      </c>
      <c r="Z18" s="1"/>
    </row>
    <row r="19" spans="1:26" x14ac:dyDescent="0.25">
      <c r="A19" s="1125"/>
      <c r="B19" s="27" t="s">
        <v>33</v>
      </c>
      <c r="C19" s="226"/>
      <c r="D19" s="227"/>
      <c r="E19" s="228"/>
      <c r="F19" s="229"/>
      <c r="G19" s="230"/>
      <c r="H19" s="231"/>
      <c r="I19" s="231"/>
      <c r="J19" s="231"/>
      <c r="K19" s="451" t="s">
        <v>20</v>
      </c>
      <c r="L19" s="22"/>
      <c r="M19" s="22"/>
      <c r="N19" s="1"/>
      <c r="O19" s="1"/>
      <c r="P19" s="1"/>
      <c r="Q19" s="1"/>
      <c r="R19" s="1"/>
      <c r="S19" s="1"/>
      <c r="T19" s="1"/>
      <c r="U19" s="1"/>
      <c r="V19" s="1"/>
      <c r="W19" s="1"/>
      <c r="X19" s="167">
        <v>0</v>
      </c>
      <c r="Y19" s="19">
        <v>0</v>
      </c>
      <c r="Z19" s="1"/>
    </row>
    <row r="20" spans="1:26" x14ac:dyDescent="0.25">
      <c r="A20" s="1125"/>
      <c r="B20" s="28" t="s">
        <v>34</v>
      </c>
      <c r="C20" s="214"/>
      <c r="D20" s="215"/>
      <c r="E20" s="216"/>
      <c r="F20" s="217"/>
      <c r="G20" s="218"/>
      <c r="H20" s="219"/>
      <c r="I20" s="219"/>
      <c r="J20" s="219"/>
      <c r="K20" s="451" t="s">
        <v>20</v>
      </c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67">
        <v>0</v>
      </c>
      <c r="Y20" s="19">
        <v>0</v>
      </c>
      <c r="Z20" s="1"/>
    </row>
    <row r="21" spans="1:26" x14ac:dyDescent="0.25">
      <c r="A21" s="1126"/>
      <c r="B21" s="29" t="s">
        <v>35</v>
      </c>
      <c r="C21" s="220"/>
      <c r="D21" s="221"/>
      <c r="E21" s="222"/>
      <c r="F21" s="223"/>
      <c r="G21" s="224"/>
      <c r="H21" s="225"/>
      <c r="I21" s="225"/>
      <c r="J21" s="225"/>
      <c r="K21" s="451" t="s">
        <v>20</v>
      </c>
      <c r="L21" s="22"/>
      <c r="M21" s="22"/>
      <c r="N21" s="1"/>
      <c r="O21" s="1"/>
      <c r="P21" s="1"/>
      <c r="Q21" s="1"/>
      <c r="R21" s="1"/>
      <c r="S21" s="1"/>
      <c r="T21" s="1"/>
      <c r="U21" s="1"/>
      <c r="V21" s="1"/>
      <c r="W21" s="1"/>
      <c r="X21" s="167">
        <v>0</v>
      </c>
      <c r="Y21" s="19">
        <v>0</v>
      </c>
      <c r="Z21" s="1"/>
    </row>
    <row r="22" spans="1:26" ht="22.5" x14ac:dyDescent="0.25">
      <c r="A22" s="504" t="s">
        <v>36</v>
      </c>
      <c r="B22" s="397" t="s">
        <v>37</v>
      </c>
      <c r="C22" s="208"/>
      <c r="D22" s="209"/>
      <c r="E22" s="210"/>
      <c r="F22" s="211"/>
      <c r="G22" s="212"/>
      <c r="H22" s="213"/>
      <c r="I22" s="213"/>
      <c r="J22" s="213"/>
      <c r="K22" s="451" t="s">
        <v>20</v>
      </c>
      <c r="L22" s="22"/>
      <c r="M22" s="22"/>
      <c r="N22" s="1"/>
      <c r="O22" s="1"/>
      <c r="P22" s="1"/>
      <c r="Q22" s="1"/>
      <c r="R22" s="1"/>
      <c r="S22" s="1"/>
      <c r="T22" s="1"/>
      <c r="U22" s="1"/>
      <c r="V22" s="1"/>
      <c r="W22" s="1"/>
      <c r="X22" s="167">
        <v>0</v>
      </c>
      <c r="Y22" s="19">
        <v>0</v>
      </c>
      <c r="Z22" s="1"/>
    </row>
    <row r="23" spans="1:26" ht="22.5" x14ac:dyDescent="0.25">
      <c r="A23" s="504" t="s">
        <v>38</v>
      </c>
      <c r="B23" s="398" t="s">
        <v>39</v>
      </c>
      <c r="C23" s="232"/>
      <c r="D23" s="233"/>
      <c r="E23" s="234"/>
      <c r="F23" s="235"/>
      <c r="G23" s="236"/>
      <c r="H23" s="207"/>
      <c r="I23" s="207"/>
      <c r="J23" s="207"/>
      <c r="K23" s="451" t="s">
        <v>20</v>
      </c>
      <c r="L23" s="22"/>
      <c r="M23" s="22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67">
        <v>0</v>
      </c>
      <c r="Y23" s="19">
        <v>0</v>
      </c>
      <c r="Z23" s="172"/>
    </row>
    <row r="24" spans="1:26" x14ac:dyDescent="0.25">
      <c r="A24" s="504" t="s">
        <v>40</v>
      </c>
      <c r="B24" s="32" t="s">
        <v>41</v>
      </c>
      <c r="C24" s="237"/>
      <c r="D24" s="238"/>
      <c r="E24" s="239"/>
      <c r="F24" s="240"/>
      <c r="G24" s="241"/>
      <c r="H24" s="242"/>
      <c r="I24" s="242"/>
      <c r="J24" s="242"/>
      <c r="K24" s="451" t="s">
        <v>20</v>
      </c>
      <c r="L24" s="22"/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67">
        <v>0</v>
      </c>
      <c r="Y24" s="19">
        <v>0</v>
      </c>
      <c r="Z24" s="1"/>
    </row>
    <row r="25" spans="1:26" x14ac:dyDescent="0.25">
      <c r="A25" s="33" t="s">
        <v>42</v>
      </c>
      <c r="B25" s="34"/>
      <c r="C25" s="208"/>
      <c r="D25" s="209"/>
      <c r="E25" s="210"/>
      <c r="F25" s="211"/>
      <c r="G25" s="212"/>
      <c r="H25" s="213"/>
      <c r="I25" s="213"/>
      <c r="J25" s="213"/>
      <c r="K25" s="451" t="s">
        <v>20</v>
      </c>
      <c r="L25" s="22"/>
      <c r="M25" s="22"/>
      <c r="N25" s="1"/>
      <c r="O25" s="1"/>
      <c r="P25" s="1"/>
      <c r="Q25" s="1"/>
      <c r="R25" s="1"/>
      <c r="S25" s="1"/>
      <c r="T25" s="1"/>
      <c r="U25" s="1"/>
      <c r="V25" s="1"/>
      <c r="W25" s="1"/>
      <c r="X25" s="167">
        <v>0</v>
      </c>
      <c r="Y25" s="19">
        <v>0</v>
      </c>
      <c r="Z25" s="1"/>
    </row>
    <row r="26" spans="1:26" x14ac:dyDescent="0.25">
      <c r="A26" s="35" t="s">
        <v>43</v>
      </c>
      <c r="B26" s="36" t="s">
        <v>44</v>
      </c>
      <c r="C26" s="226"/>
      <c r="D26" s="227"/>
      <c r="E26" s="228"/>
      <c r="F26" s="229"/>
      <c r="G26" s="230"/>
      <c r="H26" s="231"/>
      <c r="I26" s="231"/>
      <c r="J26" s="231"/>
      <c r="K26" s="451" t="s">
        <v>20</v>
      </c>
      <c r="L26" s="22"/>
      <c r="M26" s="22"/>
      <c r="N26" s="1"/>
      <c r="O26" s="1"/>
      <c r="P26" s="1"/>
      <c r="Q26" s="1"/>
      <c r="R26" s="1"/>
      <c r="S26" s="1"/>
      <c r="T26" s="1"/>
      <c r="U26" s="1"/>
      <c r="V26" s="1"/>
      <c r="W26" s="1"/>
      <c r="X26" s="167">
        <v>0</v>
      </c>
      <c r="Y26" s="19">
        <v>0</v>
      </c>
      <c r="Z26" s="1"/>
    </row>
    <row r="27" spans="1:26" x14ac:dyDescent="0.25">
      <c r="A27" s="23" t="s">
        <v>45</v>
      </c>
      <c r="B27" s="37" t="s">
        <v>46</v>
      </c>
      <c r="C27" s="214"/>
      <c r="D27" s="243"/>
      <c r="E27" s="244"/>
      <c r="F27" s="245"/>
      <c r="G27" s="246"/>
      <c r="H27" s="219"/>
      <c r="I27" s="219"/>
      <c r="J27" s="219"/>
      <c r="K27" s="451" t="s">
        <v>20</v>
      </c>
      <c r="L27" s="22"/>
      <c r="M27" s="22"/>
      <c r="N27" s="1"/>
      <c r="O27" s="1"/>
      <c r="P27" s="1"/>
      <c r="Q27" s="1"/>
      <c r="R27" s="1"/>
      <c r="S27" s="1"/>
      <c r="T27" s="1"/>
      <c r="U27" s="1"/>
      <c r="V27" s="1"/>
      <c r="W27" s="1"/>
      <c r="X27" s="167">
        <v>0</v>
      </c>
      <c r="Y27" s="19">
        <v>0</v>
      </c>
      <c r="Z27" s="1"/>
    </row>
    <row r="28" spans="1:26" x14ac:dyDescent="0.25">
      <c r="A28" s="23" t="s">
        <v>47</v>
      </c>
      <c r="B28" s="37" t="s">
        <v>48</v>
      </c>
      <c r="C28" s="214"/>
      <c r="D28" s="243"/>
      <c r="E28" s="244"/>
      <c r="F28" s="245"/>
      <c r="G28" s="246"/>
      <c r="H28" s="219"/>
      <c r="I28" s="219"/>
      <c r="J28" s="219"/>
      <c r="K28" s="451" t="s">
        <v>20</v>
      </c>
      <c r="L28" s="22"/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  <c r="X28" s="167">
        <v>0</v>
      </c>
      <c r="Y28" s="19">
        <v>0</v>
      </c>
      <c r="Z28" s="1"/>
    </row>
    <row r="29" spans="1:26" x14ac:dyDescent="0.25">
      <c r="A29" s="1123" t="s">
        <v>25</v>
      </c>
      <c r="B29" s="29" t="s">
        <v>49</v>
      </c>
      <c r="C29" s="220"/>
      <c r="D29" s="221"/>
      <c r="E29" s="222"/>
      <c r="F29" s="223"/>
      <c r="G29" s="224"/>
      <c r="H29" s="225"/>
      <c r="I29" s="225"/>
      <c r="J29" s="225"/>
      <c r="K29" s="451" t="s">
        <v>20</v>
      </c>
      <c r="L29" s="22"/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  <c r="X29" s="167">
        <v>0</v>
      </c>
      <c r="Y29" s="19">
        <v>0</v>
      </c>
      <c r="Z29" s="1"/>
    </row>
    <row r="30" spans="1:26" x14ac:dyDescent="0.25">
      <c r="A30" s="1082"/>
      <c r="B30" s="38" t="s">
        <v>50</v>
      </c>
      <c r="C30" s="247"/>
      <c r="D30" s="248"/>
      <c r="E30" s="249"/>
      <c r="F30" s="250"/>
      <c r="G30" s="251"/>
      <c r="H30" s="252"/>
      <c r="I30" s="252"/>
      <c r="J30" s="252"/>
      <c r="K30" s="451" t="s">
        <v>20</v>
      </c>
      <c r="L30" s="22"/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  <c r="X30" s="167">
        <v>0</v>
      </c>
      <c r="Y30" s="19">
        <v>0</v>
      </c>
      <c r="Z30" s="1"/>
    </row>
    <row r="31" spans="1:26" x14ac:dyDescent="0.25">
      <c r="A31" s="1082"/>
      <c r="B31" s="39" t="s">
        <v>51</v>
      </c>
      <c r="C31" s="253"/>
      <c r="D31" s="254"/>
      <c r="E31" s="255"/>
      <c r="F31" s="256"/>
      <c r="G31" s="257"/>
      <c r="H31" s="258"/>
      <c r="I31" s="258"/>
      <c r="J31" s="258"/>
      <c r="K31" s="451" t="s">
        <v>20</v>
      </c>
      <c r="L31" s="22"/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  <c r="X31" s="167">
        <v>0</v>
      </c>
      <c r="Y31" s="19">
        <v>0</v>
      </c>
      <c r="Z31" s="1"/>
    </row>
    <row r="32" spans="1:26" x14ac:dyDescent="0.25">
      <c r="A32" s="1124"/>
      <c r="B32" s="39" t="s">
        <v>52</v>
      </c>
      <c r="C32" s="253"/>
      <c r="D32" s="254"/>
      <c r="E32" s="255"/>
      <c r="F32" s="256"/>
      <c r="G32" s="257"/>
      <c r="H32" s="258"/>
      <c r="I32" s="258"/>
      <c r="J32" s="258"/>
      <c r="K32" s="451" t="s">
        <v>20</v>
      </c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67">
        <v>0</v>
      </c>
      <c r="Y32" s="19">
        <v>0</v>
      </c>
      <c r="Z32" s="1"/>
    </row>
    <row r="33" spans="1:25" x14ac:dyDescent="0.25">
      <c r="A33" s="23" t="s">
        <v>27</v>
      </c>
      <c r="B33" s="37" t="s">
        <v>53</v>
      </c>
      <c r="C33" s="214"/>
      <c r="D33" s="243"/>
      <c r="E33" s="244"/>
      <c r="F33" s="245"/>
      <c r="G33" s="246"/>
      <c r="H33" s="219"/>
      <c r="I33" s="219"/>
      <c r="J33" s="219"/>
      <c r="K33" s="451" t="s">
        <v>20</v>
      </c>
      <c r="L33" s="22"/>
      <c r="M33" s="22"/>
      <c r="N33" s="1"/>
      <c r="O33" s="1"/>
      <c r="P33" s="1"/>
      <c r="Q33" s="1"/>
      <c r="R33" s="1"/>
      <c r="S33" s="1"/>
      <c r="T33" s="1"/>
      <c r="U33" s="1"/>
      <c r="V33" s="1"/>
      <c r="W33" s="1"/>
      <c r="X33" s="167">
        <v>0</v>
      </c>
      <c r="Y33" s="19">
        <v>0</v>
      </c>
    </row>
    <row r="34" spans="1:25" x14ac:dyDescent="0.25">
      <c r="A34" s="1067" t="s">
        <v>54</v>
      </c>
      <c r="B34" s="1083"/>
      <c r="C34" s="232"/>
      <c r="D34" s="233"/>
      <c r="E34" s="234"/>
      <c r="F34" s="235"/>
      <c r="G34" s="236"/>
      <c r="H34" s="207"/>
      <c r="I34" s="207"/>
      <c r="J34" s="207"/>
      <c r="K34" s="451" t="s">
        <v>20</v>
      </c>
      <c r="L34" s="22"/>
      <c r="M34" s="22"/>
      <c r="N34" s="1"/>
      <c r="O34" s="1"/>
      <c r="P34" s="1"/>
      <c r="Q34" s="1"/>
      <c r="R34" s="1"/>
      <c r="S34" s="1"/>
      <c r="T34" s="1"/>
      <c r="U34" s="1"/>
      <c r="V34" s="1"/>
      <c r="W34" s="1"/>
      <c r="X34" s="167">
        <v>0</v>
      </c>
      <c r="Y34" s="19">
        <v>0</v>
      </c>
    </row>
    <row r="35" spans="1:25" x14ac:dyDescent="0.25">
      <c r="A35" s="7" t="s">
        <v>55</v>
      </c>
      <c r="B35" s="1"/>
      <c r="C35" s="1"/>
      <c r="D35" s="1"/>
      <c r="E35" s="1"/>
      <c r="F35" s="1"/>
      <c r="G35" s="1"/>
      <c r="H35" s="1"/>
      <c r="I35" s="1"/>
      <c r="J35" s="1"/>
      <c r="K35" s="14"/>
      <c r="L35" s="14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45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1.5" x14ac:dyDescent="0.25">
      <c r="A37" s="1042"/>
      <c r="B37" s="1043"/>
      <c r="C37" s="500" t="s">
        <v>14</v>
      </c>
      <c r="D37" s="504" t="s">
        <v>15</v>
      </c>
      <c r="E37" s="499" t="s">
        <v>16</v>
      </c>
      <c r="F37" s="41" t="s">
        <v>17</v>
      </c>
      <c r="G37" s="500" t="s">
        <v>18</v>
      </c>
      <c r="H37" s="1081"/>
      <c r="I37" s="1082"/>
      <c r="J37" s="1081"/>
      <c r="K37" s="453"/>
      <c r="L37" s="1"/>
      <c r="M37" s="1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42" t="s">
        <v>58</v>
      </c>
      <c r="B38" s="43"/>
      <c r="C38" s="44"/>
      <c r="D38" s="45"/>
      <c r="E38" s="46"/>
      <c r="F38" s="47"/>
      <c r="G38" s="45"/>
      <c r="H38" s="48"/>
      <c r="I38" s="452"/>
      <c r="J38" s="48"/>
      <c r="K38" s="459"/>
      <c r="L38" s="1"/>
      <c r="M38" s="1"/>
      <c r="N38" s="22"/>
      <c r="O38" s="1"/>
      <c r="P38" s="1"/>
      <c r="Q38" s="1"/>
      <c r="R38" s="1"/>
      <c r="S38" s="1"/>
      <c r="T38" s="1"/>
      <c r="U38" s="1"/>
      <c r="V38" s="1"/>
      <c r="W38" s="1"/>
      <c r="X38" s="167">
        <v>0</v>
      </c>
      <c r="Y38" s="19">
        <v>0</v>
      </c>
    </row>
    <row r="39" spans="1:25" x14ac:dyDescent="0.25">
      <c r="A39" s="49" t="s">
        <v>59</v>
      </c>
      <c r="B39" s="50"/>
      <c r="C39" s="259"/>
      <c r="D39" s="260"/>
      <c r="E39" s="261"/>
      <c r="F39" s="262"/>
      <c r="G39" s="260"/>
      <c r="H39" s="263"/>
      <c r="I39" s="263"/>
      <c r="J39" s="263"/>
      <c r="K39" s="451" t="s">
        <v>20</v>
      </c>
      <c r="L39" s="1"/>
      <c r="M39" s="1"/>
      <c r="N39" s="22"/>
      <c r="O39" s="1"/>
      <c r="P39" s="1"/>
      <c r="Q39" s="1"/>
      <c r="R39" s="1"/>
      <c r="S39" s="1"/>
      <c r="T39" s="1"/>
      <c r="U39" s="1"/>
      <c r="V39" s="1"/>
      <c r="W39" s="1"/>
      <c r="X39" s="167">
        <v>0</v>
      </c>
      <c r="Y39" s="19">
        <v>0</v>
      </c>
    </row>
    <row r="40" spans="1:25" x14ac:dyDescent="0.25">
      <c r="A40" s="1112" t="s">
        <v>60</v>
      </c>
      <c r="B40" s="1116"/>
      <c r="C40" s="226"/>
      <c r="D40" s="226"/>
      <c r="E40" s="227"/>
      <c r="F40" s="229"/>
      <c r="G40" s="264"/>
      <c r="H40" s="265"/>
      <c r="I40" s="265"/>
      <c r="J40" s="265"/>
      <c r="K40" s="451" t="s">
        <v>20</v>
      </c>
      <c r="L40" s="1"/>
      <c r="M40" s="1"/>
      <c r="N40" s="22"/>
      <c r="O40" s="1"/>
      <c r="P40" s="1"/>
      <c r="Q40" s="1"/>
      <c r="R40" s="1"/>
      <c r="S40" s="1"/>
      <c r="T40" s="1"/>
      <c r="U40" s="1"/>
      <c r="V40" s="1"/>
      <c r="W40" s="1"/>
      <c r="X40" s="167">
        <v>0</v>
      </c>
      <c r="Y40" s="19">
        <v>0</v>
      </c>
    </row>
    <row r="41" spans="1:25" x14ac:dyDescent="0.25">
      <c r="A41" s="1114" t="s">
        <v>61</v>
      </c>
      <c r="B41" s="1115"/>
      <c r="C41" s="220"/>
      <c r="D41" s="266"/>
      <c r="E41" s="221"/>
      <c r="F41" s="223"/>
      <c r="G41" s="266"/>
      <c r="H41" s="267"/>
      <c r="I41" s="267"/>
      <c r="J41" s="267"/>
      <c r="K41" s="451" t="s">
        <v>20</v>
      </c>
      <c r="L41" s="1"/>
      <c r="M41" s="1"/>
      <c r="N41" s="22"/>
      <c r="O41" s="1"/>
      <c r="P41" s="1"/>
      <c r="Q41" s="1"/>
      <c r="R41" s="1"/>
      <c r="S41" s="1"/>
      <c r="T41" s="1"/>
      <c r="U41" s="1"/>
      <c r="V41" s="1"/>
      <c r="W41" s="1"/>
      <c r="X41" s="167">
        <v>0</v>
      </c>
      <c r="Y41" s="19">
        <v>0</v>
      </c>
    </row>
    <row r="42" spans="1:25" x14ac:dyDescent="0.25">
      <c r="A42" s="51" t="s">
        <v>62</v>
      </c>
      <c r="B42" s="52"/>
      <c r="C42" s="268"/>
      <c r="D42" s="269"/>
      <c r="E42" s="270"/>
      <c r="F42" s="271"/>
      <c r="G42" s="269"/>
      <c r="H42" s="272"/>
      <c r="I42" s="272"/>
      <c r="J42" s="272"/>
      <c r="K42" s="459"/>
      <c r="L42" s="1"/>
      <c r="M42" s="1"/>
      <c r="N42" s="22"/>
      <c r="O42" s="1"/>
      <c r="P42" s="1"/>
      <c r="Q42" s="1"/>
      <c r="R42" s="1"/>
      <c r="S42" s="1"/>
      <c r="T42" s="1"/>
      <c r="U42" s="1"/>
      <c r="V42" s="1"/>
      <c r="W42" s="1"/>
      <c r="X42" s="167">
        <v>0</v>
      </c>
      <c r="Y42" s="19">
        <v>0</v>
      </c>
    </row>
    <row r="43" spans="1:25" x14ac:dyDescent="0.25">
      <c r="A43" s="1117" t="s">
        <v>63</v>
      </c>
      <c r="B43" s="1118"/>
      <c r="C43" s="202"/>
      <c r="D43" s="273"/>
      <c r="E43" s="203"/>
      <c r="F43" s="205"/>
      <c r="G43" s="273"/>
      <c r="H43" s="274"/>
      <c r="I43" s="274"/>
      <c r="J43" s="274"/>
      <c r="K43" s="451" t="s">
        <v>20</v>
      </c>
      <c r="L43" s="1"/>
      <c r="M43" s="1"/>
      <c r="N43" s="22"/>
      <c r="O43" s="1"/>
      <c r="P43" s="1"/>
      <c r="Q43" s="1"/>
      <c r="R43" s="1"/>
      <c r="S43" s="1"/>
      <c r="T43" s="1"/>
      <c r="U43" s="1"/>
      <c r="V43" s="1"/>
      <c r="W43" s="1"/>
      <c r="X43" s="167">
        <v>0</v>
      </c>
      <c r="Y43" s="19">
        <v>0</v>
      </c>
    </row>
    <row r="44" spans="1:25" x14ac:dyDescent="0.25">
      <c r="A44" s="480" t="s">
        <v>64</v>
      </c>
      <c r="B44" s="481"/>
      <c r="C44" s="475"/>
      <c r="D44" s="476"/>
      <c r="E44" s="477"/>
      <c r="F44" s="478"/>
      <c r="G44" s="476"/>
      <c r="H44" s="479"/>
      <c r="I44" s="479"/>
      <c r="J44" s="479"/>
      <c r="K44" s="459"/>
      <c r="L44" s="1"/>
      <c r="M44" s="1"/>
      <c r="N44" s="22"/>
      <c r="O44" s="1"/>
      <c r="P44" s="1"/>
      <c r="Q44" s="1"/>
      <c r="R44" s="1"/>
      <c r="S44" s="1"/>
      <c r="T44" s="1"/>
      <c r="U44" s="1"/>
      <c r="V44" s="1"/>
      <c r="W44" s="1"/>
      <c r="X44" s="167">
        <v>0</v>
      </c>
      <c r="Y44" s="19">
        <v>0</v>
      </c>
    </row>
    <row r="45" spans="1:25" x14ac:dyDescent="0.25">
      <c r="A45" s="1112" t="s">
        <v>65</v>
      </c>
      <c r="B45" s="1116"/>
      <c r="C45" s="226"/>
      <c r="D45" s="264"/>
      <c r="E45" s="227"/>
      <c r="F45" s="229"/>
      <c r="G45" s="264"/>
      <c r="H45" s="265"/>
      <c r="I45" s="265"/>
      <c r="J45" s="265"/>
      <c r="K45" s="451" t="s">
        <v>20</v>
      </c>
      <c r="L45" s="1"/>
      <c r="M45" s="1"/>
      <c r="N45" s="22"/>
      <c r="O45" s="1"/>
      <c r="P45" s="1"/>
      <c r="Q45" s="1"/>
      <c r="R45" s="1"/>
      <c r="S45" s="1"/>
      <c r="T45" s="1"/>
      <c r="U45" s="1"/>
      <c r="V45" s="1"/>
      <c r="W45" s="1"/>
      <c r="X45" s="167">
        <v>0</v>
      </c>
      <c r="Y45" s="19">
        <v>0</v>
      </c>
    </row>
    <row r="46" spans="1:25" x14ac:dyDescent="0.25">
      <c r="A46" s="1127" t="s">
        <v>66</v>
      </c>
      <c r="B46" s="1128"/>
      <c r="C46" s="214"/>
      <c r="D46" s="275"/>
      <c r="E46" s="215"/>
      <c r="F46" s="217"/>
      <c r="G46" s="275"/>
      <c r="H46" s="276"/>
      <c r="I46" s="276"/>
      <c r="J46" s="276"/>
      <c r="K46" s="451" t="s">
        <v>20</v>
      </c>
      <c r="L46" s="1"/>
      <c r="M46" s="1"/>
      <c r="N46" s="22"/>
      <c r="O46" s="1"/>
      <c r="P46" s="1"/>
      <c r="Q46" s="1"/>
      <c r="R46" s="1"/>
      <c r="S46" s="1"/>
      <c r="T46" s="1"/>
      <c r="U46" s="1"/>
      <c r="V46" s="1"/>
      <c r="W46" s="1"/>
      <c r="X46" s="167">
        <v>0</v>
      </c>
      <c r="Y46" s="19">
        <v>0</v>
      </c>
    </row>
    <row r="47" spans="1:25" x14ac:dyDescent="0.25">
      <c r="A47" s="1127" t="s">
        <v>67</v>
      </c>
      <c r="B47" s="1128"/>
      <c r="C47" s="214"/>
      <c r="D47" s="275"/>
      <c r="E47" s="215"/>
      <c r="F47" s="217"/>
      <c r="G47" s="275"/>
      <c r="H47" s="276"/>
      <c r="I47" s="276"/>
      <c r="J47" s="276"/>
      <c r="K47" s="451" t="s">
        <v>20</v>
      </c>
      <c r="L47" s="1"/>
      <c r="M47" s="1"/>
      <c r="N47" s="22"/>
      <c r="O47" s="1"/>
      <c r="P47" s="1"/>
      <c r="Q47" s="1"/>
      <c r="R47" s="1"/>
      <c r="S47" s="1"/>
      <c r="T47" s="1"/>
      <c r="U47" s="1"/>
      <c r="V47" s="1"/>
      <c r="W47" s="1"/>
      <c r="X47" s="167">
        <v>0</v>
      </c>
      <c r="Y47" s="19">
        <v>0</v>
      </c>
    </row>
    <row r="48" spans="1:25" x14ac:dyDescent="0.25">
      <c r="A48" s="1127" t="s">
        <v>68</v>
      </c>
      <c r="B48" s="1128"/>
      <c r="C48" s="253"/>
      <c r="D48" s="277"/>
      <c r="E48" s="254"/>
      <c r="F48" s="256"/>
      <c r="G48" s="277"/>
      <c r="H48" s="278"/>
      <c r="I48" s="278"/>
      <c r="J48" s="278"/>
      <c r="K48" s="451" t="s">
        <v>20</v>
      </c>
      <c r="L48" s="1"/>
      <c r="M48" s="1"/>
      <c r="N48" s="22"/>
      <c r="O48" s="1"/>
      <c r="P48" s="1"/>
      <c r="Q48" s="1"/>
      <c r="R48" s="1"/>
      <c r="S48" s="1"/>
      <c r="T48" s="1"/>
      <c r="U48" s="1"/>
      <c r="V48" s="1"/>
      <c r="W48" s="1"/>
      <c r="X48" s="167">
        <v>0</v>
      </c>
      <c r="Y48" s="19">
        <v>0</v>
      </c>
    </row>
    <row r="49" spans="1:26" x14ac:dyDescent="0.25">
      <c r="A49" s="1136" t="s">
        <v>69</v>
      </c>
      <c r="B49" s="1137"/>
      <c r="C49" s="279"/>
      <c r="D49" s="280"/>
      <c r="E49" s="281"/>
      <c r="F49" s="282"/>
      <c r="G49" s="280"/>
      <c r="H49" s="283"/>
      <c r="I49" s="283"/>
      <c r="J49" s="283"/>
      <c r="K49" s="451" t="s">
        <v>20</v>
      </c>
      <c r="L49" s="1"/>
      <c r="M49" s="1"/>
      <c r="N49" s="22"/>
      <c r="O49" s="1"/>
      <c r="P49" s="1"/>
      <c r="Q49" s="1"/>
      <c r="R49" s="1"/>
      <c r="S49" s="1"/>
      <c r="T49" s="1"/>
      <c r="U49" s="1"/>
      <c r="V49" s="1"/>
      <c r="W49" s="1"/>
      <c r="X49" s="167">
        <v>0</v>
      </c>
      <c r="Y49" s="19">
        <v>0</v>
      </c>
      <c r="Z49" s="1"/>
    </row>
    <row r="50" spans="1:26" x14ac:dyDescent="0.25">
      <c r="A50" s="53" t="s">
        <v>70</v>
      </c>
      <c r="B50" s="1"/>
      <c r="C50" s="1"/>
      <c r="D50" s="1"/>
      <c r="E50" s="1"/>
      <c r="F50" s="1"/>
      <c r="G50" s="1"/>
      <c r="H50" s="1"/>
      <c r="I50" s="1"/>
      <c r="J50" s="1"/>
      <c r="K50" s="45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45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1042"/>
      <c r="B52" s="1043"/>
      <c r="C52" s="500" t="s">
        <v>14</v>
      </c>
      <c r="D52" s="504" t="s">
        <v>15</v>
      </c>
      <c r="E52" s="499" t="s">
        <v>16</v>
      </c>
      <c r="F52" s="41" t="s">
        <v>17</v>
      </c>
      <c r="G52" s="500" t="s">
        <v>18</v>
      </c>
      <c r="H52" s="1077"/>
      <c r="I52" s="1082"/>
      <c r="J52" s="1077"/>
      <c r="K52" s="45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042" t="s">
        <v>71</v>
      </c>
      <c r="B53" s="1043"/>
      <c r="C53" s="284"/>
      <c r="D53" s="285"/>
      <c r="E53" s="286"/>
      <c r="F53" s="240"/>
      <c r="G53" s="285"/>
      <c r="H53" s="287"/>
      <c r="I53" s="449"/>
      <c r="J53" s="287"/>
      <c r="K53" s="451" t="s">
        <v>20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67">
        <v>0</v>
      </c>
      <c r="Y53" s="19">
        <v>0</v>
      </c>
      <c r="Z53" s="1"/>
    </row>
    <row r="54" spans="1:26" x14ac:dyDescent="0.25">
      <c r="A54" s="7" t="s">
        <v>72</v>
      </c>
      <c r="B54" s="1"/>
      <c r="C54" s="1"/>
      <c r="D54" s="1"/>
      <c r="E54" s="1"/>
      <c r="F54" s="1"/>
      <c r="G54" s="1"/>
      <c r="H54" s="1"/>
      <c r="I54" s="1"/>
      <c r="J54" s="1"/>
      <c r="K54" s="45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45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1042"/>
      <c r="B56" s="1043"/>
      <c r="C56" s="500" t="s">
        <v>14</v>
      </c>
      <c r="D56" s="504" t="s">
        <v>15</v>
      </c>
      <c r="E56" s="437" t="s">
        <v>16</v>
      </c>
      <c r="F56" s="11" t="s">
        <v>17</v>
      </c>
      <c r="G56" s="501" t="s">
        <v>18</v>
      </c>
      <c r="H56" s="1081"/>
      <c r="I56" s="1082"/>
      <c r="J56" s="1077"/>
      <c r="K56" s="45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54" t="s">
        <v>74</v>
      </c>
      <c r="B57" s="55"/>
      <c r="C57" s="208"/>
      <c r="D57" s="209"/>
      <c r="E57" s="440"/>
      <c r="F57" s="271"/>
      <c r="G57" s="441"/>
      <c r="H57" s="433"/>
      <c r="I57" s="450"/>
      <c r="J57" s="288"/>
      <c r="K57" s="451" t="s">
        <v>20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67">
        <v>0</v>
      </c>
      <c r="Y57" s="19"/>
      <c r="Z57" s="1"/>
    </row>
    <row r="58" spans="1:26" x14ac:dyDescent="0.25">
      <c r="A58" s="56" t="s">
        <v>75</v>
      </c>
      <c r="B58" s="57"/>
      <c r="C58" s="214"/>
      <c r="D58" s="215"/>
      <c r="E58" s="442"/>
      <c r="F58" s="439"/>
      <c r="G58" s="443"/>
      <c r="H58" s="434"/>
      <c r="I58" s="289"/>
      <c r="J58" s="289"/>
      <c r="K58" s="451" t="s">
        <v>20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67">
        <v>0</v>
      </c>
      <c r="Y58" s="19"/>
      <c r="Z58" s="1"/>
    </row>
    <row r="59" spans="1:26" x14ac:dyDescent="0.25">
      <c r="A59" s="473" t="s">
        <v>76</v>
      </c>
      <c r="B59" s="474"/>
      <c r="C59" s="208"/>
      <c r="D59" s="209"/>
      <c r="E59" s="442"/>
      <c r="F59" s="439"/>
      <c r="G59" s="443"/>
      <c r="H59" s="435"/>
      <c r="I59" s="290"/>
      <c r="J59" s="290"/>
      <c r="K59" s="45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67"/>
      <c r="Y59" s="19"/>
      <c r="Z59" s="1"/>
    </row>
    <row r="60" spans="1:26" x14ac:dyDescent="0.25">
      <c r="A60" s="58" t="s">
        <v>77</v>
      </c>
      <c r="B60" s="59"/>
      <c r="C60" s="214"/>
      <c r="D60" s="275"/>
      <c r="E60" s="444"/>
      <c r="F60" s="438"/>
      <c r="G60" s="445"/>
      <c r="H60" s="435"/>
      <c r="I60" s="290"/>
      <c r="J60" s="290"/>
      <c r="K60" s="451" t="s">
        <v>20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67">
        <v>0</v>
      </c>
      <c r="Y60" s="19"/>
      <c r="Z60" s="1"/>
    </row>
    <row r="61" spans="1:26" x14ac:dyDescent="0.25">
      <c r="A61" s="60" t="s">
        <v>78</v>
      </c>
      <c r="B61" s="61"/>
      <c r="C61" s="214"/>
      <c r="D61" s="215"/>
      <c r="E61" s="442"/>
      <c r="F61" s="439"/>
      <c r="G61" s="443"/>
      <c r="H61" s="434"/>
      <c r="I61" s="289"/>
      <c r="J61" s="289"/>
      <c r="K61" s="451" t="s">
        <v>20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67">
        <v>0</v>
      </c>
      <c r="Y61" s="19"/>
      <c r="Z61" s="1"/>
    </row>
    <row r="62" spans="1:26" x14ac:dyDescent="0.25">
      <c r="A62" s="62" t="s">
        <v>79</v>
      </c>
      <c r="B62" s="63"/>
      <c r="C62" s="220"/>
      <c r="D62" s="221"/>
      <c r="E62" s="446"/>
      <c r="F62" s="447"/>
      <c r="G62" s="448"/>
      <c r="H62" s="436"/>
      <c r="I62" s="291"/>
      <c r="J62" s="291"/>
      <c r="K62" s="451" t="s">
        <v>20</v>
      </c>
      <c r="L62" s="64"/>
      <c r="M62" s="64"/>
      <c r="N62" s="1"/>
      <c r="O62" s="1"/>
      <c r="P62" s="1"/>
      <c r="Q62" s="1"/>
      <c r="R62" s="1"/>
      <c r="S62" s="1"/>
      <c r="T62" s="1"/>
      <c r="U62" s="1"/>
      <c r="V62" s="1"/>
      <c r="W62" s="1"/>
      <c r="X62" s="167">
        <v>0</v>
      </c>
      <c r="Y62" s="19"/>
      <c r="Z62" s="1"/>
    </row>
    <row r="63" spans="1:26" x14ac:dyDescent="0.25">
      <c r="A63" s="65" t="s">
        <v>80</v>
      </c>
      <c r="B63" s="468"/>
      <c r="C63" s="209"/>
      <c r="D63" s="209"/>
      <c r="E63" s="465"/>
      <c r="F63" s="465"/>
      <c r="G63" s="465"/>
      <c r="H63" s="469"/>
      <c r="I63" s="469"/>
      <c r="J63" s="469"/>
      <c r="K63" s="451"/>
      <c r="L63" s="64"/>
      <c r="M63" s="64"/>
      <c r="N63" s="1"/>
      <c r="O63" s="1"/>
      <c r="P63" s="1"/>
      <c r="Q63" s="1"/>
      <c r="R63" s="1"/>
      <c r="S63" s="1"/>
      <c r="T63" s="1"/>
      <c r="U63" s="1"/>
      <c r="V63" s="1"/>
      <c r="W63" s="1"/>
      <c r="X63" s="470"/>
      <c r="Y63" s="1"/>
      <c r="Z63" s="4"/>
    </row>
    <row r="64" spans="1:26" x14ac:dyDescent="0.25">
      <c r="A64" s="65" t="s">
        <v>81</v>
      </c>
      <c r="B64" s="20"/>
      <c r="C64" s="20"/>
      <c r="D64" s="1"/>
      <c r="E64" s="1"/>
      <c r="F64" s="6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7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 s="1"/>
      <c r="S65" s="1"/>
      <c r="T65" s="1"/>
      <c r="U65" s="1"/>
      <c r="V65" s="1"/>
      <c r="W65" s="1"/>
      <c r="X65" s="1"/>
      <c r="Y65" s="1"/>
      <c r="Z65" s="4"/>
      <c r="AA65" s="171"/>
    </row>
    <row r="66" spans="1:27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 s="1"/>
      <c r="S66" s="1"/>
      <c r="T66" s="1"/>
      <c r="U66" s="1"/>
      <c r="V66" s="1"/>
      <c r="W66" s="1"/>
      <c r="X66" s="1"/>
      <c r="Y66" s="1"/>
      <c r="Z66" s="4"/>
      <c r="AA66" s="171"/>
    </row>
    <row r="67" spans="1:27" x14ac:dyDescent="0.25">
      <c r="A67" s="1134"/>
      <c r="B67" s="1135"/>
      <c r="C67" s="499" t="s">
        <v>14</v>
      </c>
      <c r="D67" s="67" t="s">
        <v>89</v>
      </c>
      <c r="E67" s="68" t="s">
        <v>14</v>
      </c>
      <c r="F67" s="69" t="s">
        <v>90</v>
      </c>
      <c r="G67" s="69" t="s">
        <v>91</v>
      </c>
      <c r="H67" s="70" t="s">
        <v>92</v>
      </c>
      <c r="I67" s="68" t="s">
        <v>14</v>
      </c>
      <c r="J67" s="69" t="s">
        <v>90</v>
      </c>
      <c r="K67" s="69" t="s">
        <v>91</v>
      </c>
      <c r="L67" s="70" t="s">
        <v>92</v>
      </c>
      <c r="M67" s="1081"/>
      <c r="N67" s="1081"/>
      <c r="O67" s="1043"/>
      <c r="P67" s="1077"/>
      <c r="Q67" s="1077"/>
      <c r="R67" s="1"/>
      <c r="S67" s="1"/>
      <c r="T67" s="1"/>
      <c r="U67" s="1"/>
      <c r="V67" s="1"/>
      <c r="W67" s="1"/>
      <c r="X67" s="1"/>
      <c r="Y67" s="1"/>
      <c r="Z67" s="4"/>
      <c r="AA67" s="171"/>
    </row>
    <row r="68" spans="1:27" x14ac:dyDescent="0.25">
      <c r="A68" s="71" t="s">
        <v>93</v>
      </c>
      <c r="B68" s="72" t="s">
        <v>94</v>
      </c>
      <c r="C68" s="292"/>
      <c r="D68" s="251"/>
      <c r="E68" s="249"/>
      <c r="F68" s="250"/>
      <c r="G68" s="250"/>
      <c r="H68" s="250"/>
      <c r="I68" s="293"/>
      <c r="J68" s="294"/>
      <c r="K68" s="294"/>
      <c r="L68" s="294"/>
      <c r="M68" s="247"/>
      <c r="N68" s="247"/>
      <c r="O68" s="247"/>
      <c r="P68" s="247"/>
      <c r="Q68" s="247"/>
      <c r="R68" s="462"/>
      <c r="S68" s="17"/>
      <c r="T68" s="1"/>
      <c r="U68" s="1"/>
      <c r="V68" s="1"/>
      <c r="W68" s="1"/>
      <c r="X68" s="1"/>
      <c r="Y68" s="167">
        <v>0</v>
      </c>
      <c r="Z68" s="4"/>
      <c r="AA68" s="171"/>
    </row>
    <row r="69" spans="1:27" x14ac:dyDescent="0.25">
      <c r="A69" s="73" t="s">
        <v>95</v>
      </c>
      <c r="B69" s="74" t="s">
        <v>96</v>
      </c>
      <c r="C69" s="295"/>
      <c r="D69" s="218"/>
      <c r="E69" s="216"/>
      <c r="F69" s="217"/>
      <c r="G69" s="217"/>
      <c r="H69" s="217"/>
      <c r="I69" s="293"/>
      <c r="J69" s="294"/>
      <c r="K69" s="296"/>
      <c r="L69" s="296"/>
      <c r="M69" s="214"/>
      <c r="N69" s="214"/>
      <c r="O69" s="214"/>
      <c r="P69" s="214"/>
      <c r="Q69" s="214"/>
      <c r="R69" s="462"/>
      <c r="S69" s="1"/>
      <c r="T69" s="1"/>
      <c r="U69" s="1"/>
      <c r="V69" s="1"/>
      <c r="W69" s="1"/>
      <c r="X69" s="1"/>
      <c r="Y69" s="167">
        <v>0</v>
      </c>
      <c r="Z69" s="4"/>
      <c r="AA69" s="171"/>
    </row>
    <row r="70" spans="1:27" x14ac:dyDescent="0.25">
      <c r="A70" s="73" t="s">
        <v>25</v>
      </c>
      <c r="B70" s="74" t="s">
        <v>97</v>
      </c>
      <c r="C70" s="295"/>
      <c r="D70" s="218"/>
      <c r="E70" s="216"/>
      <c r="F70" s="217"/>
      <c r="G70" s="217"/>
      <c r="H70" s="217"/>
      <c r="I70" s="293"/>
      <c r="J70" s="294"/>
      <c r="K70" s="296"/>
      <c r="L70" s="296"/>
      <c r="M70" s="214"/>
      <c r="N70" s="214"/>
      <c r="O70" s="214"/>
      <c r="P70" s="214"/>
      <c r="Q70" s="214"/>
      <c r="R70" s="462"/>
      <c r="S70" s="1"/>
      <c r="T70" s="1"/>
      <c r="U70" s="1"/>
      <c r="V70" s="1"/>
      <c r="W70" s="1"/>
      <c r="X70" s="1"/>
      <c r="Y70" s="167">
        <v>0</v>
      </c>
      <c r="Z70" s="4"/>
      <c r="AA70" s="171"/>
    </row>
    <row r="71" spans="1:27" x14ac:dyDescent="0.25">
      <c r="A71" s="73" t="s">
        <v>27</v>
      </c>
      <c r="B71" s="74" t="s">
        <v>98</v>
      </c>
      <c r="C71" s="295"/>
      <c r="D71" s="218"/>
      <c r="E71" s="216"/>
      <c r="F71" s="217"/>
      <c r="G71" s="217"/>
      <c r="H71" s="217"/>
      <c r="I71" s="297"/>
      <c r="J71" s="296"/>
      <c r="K71" s="296"/>
      <c r="L71" s="296"/>
      <c r="M71" s="214"/>
      <c r="N71" s="214"/>
      <c r="O71" s="214"/>
      <c r="P71" s="214"/>
      <c r="Q71" s="214"/>
      <c r="R71" s="462"/>
      <c r="S71" s="1"/>
      <c r="T71" s="1"/>
      <c r="U71" s="1"/>
      <c r="V71" s="1"/>
      <c r="W71" s="1"/>
      <c r="X71" s="1"/>
      <c r="Y71" s="167">
        <v>0</v>
      </c>
      <c r="Z71" s="4"/>
      <c r="AA71" s="171"/>
    </row>
    <row r="72" spans="1:27" x14ac:dyDescent="0.25">
      <c r="A72" s="73" t="s">
        <v>29</v>
      </c>
      <c r="B72" s="74" t="s">
        <v>99</v>
      </c>
      <c r="C72" s="295"/>
      <c r="D72" s="218"/>
      <c r="E72" s="216"/>
      <c r="F72" s="217"/>
      <c r="G72" s="217"/>
      <c r="H72" s="217"/>
      <c r="I72" s="297"/>
      <c r="J72" s="296"/>
      <c r="K72" s="296"/>
      <c r="L72" s="296"/>
      <c r="M72" s="214"/>
      <c r="N72" s="214"/>
      <c r="O72" s="214"/>
      <c r="P72" s="214"/>
      <c r="Q72" s="214"/>
      <c r="R72" s="462"/>
      <c r="S72" s="1"/>
      <c r="T72" s="1"/>
      <c r="U72" s="1"/>
      <c r="V72" s="1"/>
      <c r="W72" s="1"/>
      <c r="X72" s="1"/>
      <c r="Y72" s="167">
        <v>0</v>
      </c>
      <c r="Z72" s="4"/>
      <c r="AA72" s="171"/>
    </row>
    <row r="73" spans="1:27" x14ac:dyDescent="0.25">
      <c r="A73" s="73" t="s">
        <v>100</v>
      </c>
      <c r="B73" s="74" t="s">
        <v>101</v>
      </c>
      <c r="C73" s="295"/>
      <c r="D73" s="218"/>
      <c r="E73" s="216"/>
      <c r="F73" s="217"/>
      <c r="G73" s="217"/>
      <c r="H73" s="217"/>
      <c r="I73" s="297"/>
      <c r="J73" s="296"/>
      <c r="K73" s="296"/>
      <c r="L73" s="296"/>
      <c r="M73" s="214"/>
      <c r="N73" s="214"/>
      <c r="O73" s="214"/>
      <c r="P73" s="214"/>
      <c r="Q73" s="214"/>
      <c r="R73" s="462"/>
      <c r="S73" s="1"/>
      <c r="T73" s="1"/>
      <c r="U73" s="1"/>
      <c r="V73" s="1"/>
      <c r="W73" s="1"/>
      <c r="X73" s="1"/>
      <c r="Y73" s="167">
        <v>0</v>
      </c>
      <c r="Z73" s="4"/>
      <c r="AA73" s="171"/>
    </row>
    <row r="74" spans="1:27" x14ac:dyDescent="0.25">
      <c r="A74" s="73" t="s">
        <v>36</v>
      </c>
      <c r="B74" s="74" t="s">
        <v>102</v>
      </c>
      <c r="C74" s="295"/>
      <c r="D74" s="218"/>
      <c r="E74" s="216"/>
      <c r="F74" s="217"/>
      <c r="G74" s="217"/>
      <c r="H74" s="217"/>
      <c r="I74" s="297"/>
      <c r="J74" s="296"/>
      <c r="K74" s="296"/>
      <c r="L74" s="296"/>
      <c r="M74" s="214"/>
      <c r="N74" s="214"/>
      <c r="O74" s="214"/>
      <c r="P74" s="214"/>
      <c r="Q74" s="214"/>
      <c r="R74" s="462"/>
      <c r="S74" s="1"/>
      <c r="T74" s="1"/>
      <c r="U74" s="1"/>
      <c r="V74" s="1"/>
      <c r="W74" s="1"/>
      <c r="X74" s="1"/>
      <c r="Y74" s="167">
        <v>0</v>
      </c>
      <c r="Z74" s="4"/>
      <c r="AA74" s="171"/>
    </row>
    <row r="75" spans="1:27" x14ac:dyDescent="0.25">
      <c r="A75" s="73" t="s">
        <v>103</v>
      </c>
      <c r="B75" s="74" t="s">
        <v>104</v>
      </c>
      <c r="C75" s="295"/>
      <c r="D75" s="218"/>
      <c r="E75" s="216"/>
      <c r="F75" s="217"/>
      <c r="G75" s="217"/>
      <c r="H75" s="217"/>
      <c r="I75" s="297"/>
      <c r="J75" s="296"/>
      <c r="K75" s="296"/>
      <c r="L75" s="296"/>
      <c r="M75" s="214"/>
      <c r="N75" s="214"/>
      <c r="O75" s="214"/>
      <c r="P75" s="214"/>
      <c r="Q75" s="214"/>
      <c r="R75" s="462"/>
      <c r="S75" s="1"/>
      <c r="T75" s="1"/>
      <c r="U75" s="1"/>
      <c r="V75" s="1"/>
      <c r="W75" s="1"/>
      <c r="X75" s="1"/>
      <c r="Y75" s="167">
        <v>0</v>
      </c>
      <c r="Z75" s="4"/>
      <c r="AA75" s="171"/>
    </row>
    <row r="76" spans="1:27" x14ac:dyDescent="0.25">
      <c r="A76" s="73" t="s">
        <v>105</v>
      </c>
      <c r="B76" s="74" t="s">
        <v>106</v>
      </c>
      <c r="C76" s="295"/>
      <c r="D76" s="218"/>
      <c r="E76" s="216"/>
      <c r="F76" s="217"/>
      <c r="G76" s="217"/>
      <c r="H76" s="217"/>
      <c r="I76" s="297"/>
      <c r="J76" s="296"/>
      <c r="K76" s="296"/>
      <c r="L76" s="296"/>
      <c r="M76" s="214"/>
      <c r="N76" s="214"/>
      <c r="O76" s="214"/>
      <c r="P76" s="214"/>
      <c r="Q76" s="214"/>
      <c r="R76" s="462"/>
      <c r="S76" s="1"/>
      <c r="T76" s="1"/>
      <c r="U76" s="1"/>
      <c r="V76" s="1"/>
      <c r="W76" s="1"/>
      <c r="X76" s="1"/>
      <c r="Y76" s="167">
        <v>0</v>
      </c>
      <c r="Z76" s="4"/>
      <c r="AA76" s="171"/>
    </row>
    <row r="77" spans="1:27" x14ac:dyDescent="0.25">
      <c r="A77" s="73" t="s">
        <v>107</v>
      </c>
      <c r="B77" s="74" t="s">
        <v>108</v>
      </c>
      <c r="C77" s="295"/>
      <c r="D77" s="218"/>
      <c r="E77" s="216"/>
      <c r="F77" s="217"/>
      <c r="G77" s="217"/>
      <c r="H77" s="217"/>
      <c r="I77" s="297"/>
      <c r="J77" s="296"/>
      <c r="K77" s="296"/>
      <c r="L77" s="296"/>
      <c r="M77" s="214"/>
      <c r="N77" s="214"/>
      <c r="O77" s="214"/>
      <c r="P77" s="214"/>
      <c r="Q77" s="214"/>
      <c r="R77" s="462"/>
      <c r="S77" s="1"/>
      <c r="T77" s="1"/>
      <c r="U77" s="1"/>
      <c r="V77" s="1"/>
      <c r="W77" s="1"/>
      <c r="X77" s="1"/>
      <c r="Y77" s="167">
        <v>0</v>
      </c>
      <c r="Z77" s="4"/>
      <c r="AA77" s="171"/>
    </row>
    <row r="78" spans="1:27" x14ac:dyDescent="0.25">
      <c r="A78" s="73" t="s">
        <v>109</v>
      </c>
      <c r="B78" s="74" t="s">
        <v>110</v>
      </c>
      <c r="C78" s="295"/>
      <c r="D78" s="218"/>
      <c r="E78" s="216"/>
      <c r="F78" s="217"/>
      <c r="G78" s="217"/>
      <c r="H78" s="217"/>
      <c r="I78" s="297"/>
      <c r="J78" s="296"/>
      <c r="K78" s="296"/>
      <c r="L78" s="296"/>
      <c r="M78" s="214"/>
      <c r="N78" s="214"/>
      <c r="O78" s="214"/>
      <c r="P78" s="214"/>
      <c r="Q78" s="214"/>
      <c r="R78" s="462"/>
      <c r="S78" s="1"/>
      <c r="T78" s="1"/>
      <c r="U78" s="1"/>
      <c r="V78" s="1"/>
      <c r="W78" s="1"/>
      <c r="X78" s="1"/>
      <c r="Y78" s="167">
        <v>0</v>
      </c>
      <c r="Z78" s="4"/>
      <c r="AA78" s="171"/>
    </row>
    <row r="79" spans="1:27" x14ac:dyDescent="0.25">
      <c r="A79" s="73" t="s">
        <v>111</v>
      </c>
      <c r="B79" s="74" t="s">
        <v>112</v>
      </c>
      <c r="C79" s="295"/>
      <c r="D79" s="218"/>
      <c r="E79" s="216"/>
      <c r="F79" s="217"/>
      <c r="G79" s="217"/>
      <c r="H79" s="217"/>
      <c r="I79" s="297"/>
      <c r="J79" s="296"/>
      <c r="K79" s="296"/>
      <c r="L79" s="296"/>
      <c r="M79" s="214"/>
      <c r="N79" s="214"/>
      <c r="O79" s="214"/>
      <c r="P79" s="214"/>
      <c r="Q79" s="214"/>
      <c r="R79" s="462"/>
      <c r="S79" s="1"/>
      <c r="T79" s="1"/>
      <c r="U79" s="1"/>
      <c r="V79" s="1"/>
      <c r="W79" s="1"/>
      <c r="X79" s="1"/>
      <c r="Y79" s="167">
        <v>0</v>
      </c>
      <c r="Z79" s="4"/>
      <c r="AA79" s="171"/>
    </row>
    <row r="80" spans="1:27" x14ac:dyDescent="0.25">
      <c r="A80" s="73" t="s">
        <v>113</v>
      </c>
      <c r="B80" s="74" t="s">
        <v>114</v>
      </c>
      <c r="C80" s="295"/>
      <c r="D80" s="218"/>
      <c r="E80" s="216"/>
      <c r="F80" s="217"/>
      <c r="G80" s="217"/>
      <c r="H80" s="217"/>
      <c r="I80" s="297"/>
      <c r="J80" s="296"/>
      <c r="K80" s="296"/>
      <c r="L80" s="296"/>
      <c r="M80" s="214"/>
      <c r="N80" s="214"/>
      <c r="O80" s="214"/>
      <c r="P80" s="214"/>
      <c r="Q80" s="214"/>
      <c r="R80" s="462"/>
      <c r="S80" s="1"/>
      <c r="T80" s="1"/>
      <c r="U80" s="1"/>
      <c r="V80" s="1"/>
      <c r="W80" s="1"/>
      <c r="X80" s="1"/>
      <c r="Y80" s="167">
        <v>0</v>
      </c>
      <c r="Z80" s="4"/>
      <c r="AA80" s="171"/>
    </row>
    <row r="81" spans="1:27" x14ac:dyDescent="0.25">
      <c r="A81" s="73" t="s">
        <v>115</v>
      </c>
      <c r="B81" s="74" t="s">
        <v>116</v>
      </c>
      <c r="C81" s="295"/>
      <c r="D81" s="218"/>
      <c r="E81" s="216"/>
      <c r="F81" s="217"/>
      <c r="G81" s="217"/>
      <c r="H81" s="217"/>
      <c r="I81" s="297"/>
      <c r="J81" s="296"/>
      <c r="K81" s="296"/>
      <c r="L81" s="296"/>
      <c r="M81" s="214"/>
      <c r="N81" s="214"/>
      <c r="O81" s="214"/>
      <c r="P81" s="214"/>
      <c r="Q81" s="214"/>
      <c r="R81" s="462"/>
      <c r="S81" s="1"/>
      <c r="T81" s="1"/>
      <c r="U81" s="1"/>
      <c r="V81" s="1"/>
      <c r="W81" s="1"/>
      <c r="X81" s="1"/>
      <c r="Y81" s="167">
        <v>0</v>
      </c>
      <c r="Z81" s="4"/>
      <c r="AA81" s="171"/>
    </row>
    <row r="82" spans="1:27" x14ac:dyDescent="0.25">
      <c r="A82" s="464" t="s">
        <v>117</v>
      </c>
      <c r="B82" s="74" t="s">
        <v>118</v>
      </c>
      <c r="C82" s="295"/>
      <c r="D82" s="218"/>
      <c r="E82" s="216"/>
      <c r="F82" s="217"/>
      <c r="G82" s="217"/>
      <c r="H82" s="217"/>
      <c r="I82" s="297"/>
      <c r="J82" s="296"/>
      <c r="K82" s="296"/>
      <c r="L82" s="296"/>
      <c r="M82" s="214"/>
      <c r="N82" s="214"/>
      <c r="O82" s="214"/>
      <c r="P82" s="214"/>
      <c r="Q82" s="214"/>
      <c r="R82" s="462"/>
      <c r="S82" s="1"/>
      <c r="T82" s="1"/>
      <c r="U82" s="1"/>
      <c r="V82" s="1"/>
      <c r="W82" s="1"/>
      <c r="X82" s="1"/>
      <c r="Y82" s="167">
        <v>0</v>
      </c>
      <c r="Z82" s="4"/>
      <c r="AA82" s="171"/>
    </row>
    <row r="83" spans="1:27" x14ac:dyDescent="0.25">
      <c r="A83" s="75" t="s">
        <v>119</v>
      </c>
      <c r="B83" s="76" t="s">
        <v>120</v>
      </c>
      <c r="C83" s="298"/>
      <c r="D83" s="257"/>
      <c r="E83" s="255"/>
      <c r="F83" s="256"/>
      <c r="G83" s="256"/>
      <c r="H83" s="256"/>
      <c r="I83" s="299"/>
      <c r="J83" s="300"/>
      <c r="K83" s="300"/>
      <c r="L83" s="300"/>
      <c r="M83" s="253"/>
      <c r="N83" s="253"/>
      <c r="O83" s="253"/>
      <c r="P83" s="253"/>
      <c r="Q83" s="253"/>
      <c r="R83" s="462"/>
      <c r="S83" s="1"/>
      <c r="T83" s="1"/>
      <c r="U83" s="1"/>
      <c r="V83" s="1"/>
      <c r="W83" s="1"/>
      <c r="X83" s="1"/>
      <c r="Y83" s="167">
        <v>0</v>
      </c>
      <c r="Z83" s="4"/>
      <c r="AA83" s="171"/>
    </row>
    <row r="84" spans="1:27" x14ac:dyDescent="0.25">
      <c r="A84" s="75" t="s">
        <v>119</v>
      </c>
      <c r="B84" s="76" t="s">
        <v>121</v>
      </c>
      <c r="C84" s="298"/>
      <c r="D84" s="257"/>
      <c r="E84" s="255"/>
      <c r="F84" s="256"/>
      <c r="G84" s="256"/>
      <c r="H84" s="256"/>
      <c r="I84" s="299"/>
      <c r="J84" s="300"/>
      <c r="K84" s="300"/>
      <c r="L84" s="300"/>
      <c r="M84" s="253"/>
      <c r="N84" s="253"/>
      <c r="O84" s="253"/>
      <c r="P84" s="253"/>
      <c r="Q84" s="253"/>
      <c r="R84" s="462"/>
      <c r="S84" s="1"/>
      <c r="T84" s="1"/>
      <c r="U84" s="1"/>
      <c r="V84" s="1"/>
      <c r="W84" s="1"/>
      <c r="X84" s="1"/>
      <c r="Y84" s="167">
        <v>0</v>
      </c>
      <c r="Z84" s="4"/>
      <c r="AA84" s="171"/>
    </row>
    <row r="85" spans="1:27" x14ac:dyDescent="0.25">
      <c r="A85" s="1067" t="s">
        <v>122</v>
      </c>
      <c r="B85" s="1068"/>
      <c r="C85" s="301"/>
      <c r="D85" s="302"/>
      <c r="E85" s="204"/>
      <c r="F85" s="303"/>
      <c r="G85" s="303"/>
      <c r="H85" s="303"/>
      <c r="I85" s="304"/>
      <c r="J85" s="305"/>
      <c r="K85" s="305"/>
      <c r="L85" s="305"/>
      <c r="M85" s="306"/>
      <c r="N85" s="306"/>
      <c r="O85" s="306"/>
      <c r="P85" s="306"/>
      <c r="Q85" s="306"/>
      <c r="R85" s="462"/>
      <c r="S85" s="3"/>
      <c r="T85" s="3"/>
      <c r="U85" s="3"/>
      <c r="V85" s="3"/>
      <c r="W85" s="3"/>
      <c r="X85" s="3"/>
      <c r="Y85" s="167">
        <v>0</v>
      </c>
      <c r="Z85" s="3"/>
      <c r="AA85" s="170"/>
    </row>
    <row r="86" spans="1:27" x14ac:dyDescent="0.25">
      <c r="A86" s="65" t="s">
        <v>123</v>
      </c>
      <c r="B86" s="147"/>
      <c r="C86" s="209"/>
      <c r="D86" s="465"/>
      <c r="E86" s="209"/>
      <c r="F86" s="465"/>
      <c r="G86" s="465"/>
      <c r="H86" s="465"/>
      <c r="I86" s="209"/>
      <c r="J86" s="465"/>
      <c r="K86" s="465"/>
      <c r="L86" s="465"/>
      <c r="M86" s="465"/>
      <c r="N86" s="465"/>
      <c r="O86" s="465"/>
      <c r="P86" s="465"/>
      <c r="Q86" s="465"/>
      <c r="R86" s="466"/>
      <c r="S86" s="113"/>
      <c r="T86" s="113"/>
      <c r="U86" s="113"/>
      <c r="V86" s="113"/>
      <c r="W86" s="113"/>
      <c r="X86" s="113"/>
      <c r="Y86" s="467"/>
      <c r="Z86" s="113"/>
      <c r="AA86" s="113"/>
    </row>
    <row r="87" spans="1:27" x14ac:dyDescent="0.25">
      <c r="A87" s="112" t="s">
        <v>118</v>
      </c>
      <c r="B87" s="147"/>
      <c r="C87" s="209"/>
      <c r="D87" s="465"/>
      <c r="E87" s="209"/>
      <c r="F87" s="465"/>
      <c r="G87" s="465"/>
      <c r="H87" s="465"/>
      <c r="I87" s="209"/>
      <c r="J87" s="465"/>
      <c r="K87" s="465"/>
      <c r="L87" s="465"/>
      <c r="M87" s="465"/>
      <c r="N87" s="465"/>
      <c r="O87" s="465"/>
      <c r="P87" s="465"/>
      <c r="Q87" s="465"/>
      <c r="R87" s="466"/>
      <c r="S87" s="113"/>
      <c r="T87" s="113"/>
      <c r="U87" s="113"/>
      <c r="V87" s="113"/>
      <c r="W87" s="113"/>
      <c r="X87" s="113"/>
      <c r="Y87" s="467"/>
      <c r="Z87" s="113"/>
      <c r="AA87" s="113"/>
    </row>
    <row r="88" spans="1:27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 s="1"/>
      <c r="S88" s="1"/>
      <c r="T88" s="1"/>
      <c r="U88" s="1"/>
      <c r="V88" s="1"/>
      <c r="W88" s="1"/>
      <c r="X88" s="1"/>
      <c r="Y88" s="1"/>
      <c r="Z88" s="4"/>
      <c r="AA88" s="171"/>
    </row>
    <row r="89" spans="1:27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 s="1"/>
      <c r="S89" s="1"/>
      <c r="T89" s="1"/>
      <c r="U89" s="1"/>
      <c r="V89" s="1"/>
      <c r="W89" s="1"/>
      <c r="X89" s="1"/>
      <c r="Y89" s="1"/>
      <c r="Z89" s="4"/>
      <c r="AA89" s="171"/>
    </row>
    <row r="90" spans="1:27" x14ac:dyDescent="0.25">
      <c r="A90" s="1134"/>
      <c r="B90" s="1135"/>
      <c r="C90" s="499" t="s">
        <v>14</v>
      </c>
      <c r="D90" s="67" t="s">
        <v>89</v>
      </c>
      <c r="E90" s="68" t="s">
        <v>14</v>
      </c>
      <c r="F90" s="69" t="s">
        <v>90</v>
      </c>
      <c r="G90" s="69" t="s">
        <v>91</v>
      </c>
      <c r="H90" s="70" t="s">
        <v>92</v>
      </c>
      <c r="I90" s="68" t="s">
        <v>14</v>
      </c>
      <c r="J90" s="69" t="s">
        <v>90</v>
      </c>
      <c r="K90" s="69" t="s">
        <v>91</v>
      </c>
      <c r="L90" s="70" t="s">
        <v>92</v>
      </c>
      <c r="M90" s="1081"/>
      <c r="N90" s="1081"/>
      <c r="O90" s="1043"/>
      <c r="P90" s="1077"/>
      <c r="Q90" s="1077"/>
      <c r="R90" s="1"/>
      <c r="S90" s="1"/>
      <c r="T90" s="1"/>
      <c r="U90" s="1"/>
      <c r="V90" s="1"/>
      <c r="W90" s="1"/>
      <c r="X90" s="1"/>
      <c r="Y90" s="1"/>
      <c r="Z90" s="4"/>
      <c r="AA90" s="171"/>
    </row>
    <row r="91" spans="1:27" x14ac:dyDescent="0.25">
      <c r="A91" s="71" t="s">
        <v>124</v>
      </c>
      <c r="B91" s="72" t="s">
        <v>125</v>
      </c>
      <c r="C91" s="292"/>
      <c r="D91" s="251"/>
      <c r="E91" s="249"/>
      <c r="F91" s="250"/>
      <c r="G91" s="250"/>
      <c r="H91" s="250"/>
      <c r="I91" s="293"/>
      <c r="J91" s="294"/>
      <c r="K91" s="294"/>
      <c r="L91" s="294"/>
      <c r="M91" s="247"/>
      <c r="N91" s="247"/>
      <c r="O91" s="247"/>
      <c r="P91" s="247"/>
      <c r="Q91" s="247"/>
      <c r="R91" s="462"/>
      <c r="S91" s="17"/>
      <c r="T91" s="1"/>
      <c r="U91" s="1"/>
      <c r="V91" s="1"/>
      <c r="W91" s="1"/>
      <c r="X91" s="1"/>
      <c r="Y91" s="167">
        <v>0</v>
      </c>
      <c r="Z91" s="4"/>
      <c r="AA91" s="171"/>
    </row>
    <row r="92" spans="1:27" x14ac:dyDescent="0.25">
      <c r="A92" s="73" t="s">
        <v>126</v>
      </c>
      <c r="B92" s="74" t="s">
        <v>127</v>
      </c>
      <c r="C92" s="295"/>
      <c r="D92" s="218"/>
      <c r="E92" s="216"/>
      <c r="F92" s="217"/>
      <c r="G92" s="217"/>
      <c r="H92" s="217"/>
      <c r="I92" s="293"/>
      <c r="J92" s="294"/>
      <c r="K92" s="296"/>
      <c r="L92" s="296"/>
      <c r="M92" s="214"/>
      <c r="N92" s="214"/>
      <c r="O92" s="214"/>
      <c r="P92" s="214"/>
      <c r="Q92" s="214"/>
      <c r="R92" s="462"/>
      <c r="S92" s="1"/>
      <c r="T92" s="1"/>
      <c r="U92" s="1"/>
      <c r="V92" s="1"/>
      <c r="W92" s="1"/>
      <c r="X92" s="1"/>
      <c r="Y92" s="167">
        <v>0</v>
      </c>
      <c r="Z92" s="4"/>
      <c r="AA92" s="171"/>
    </row>
    <row r="93" spans="1:27" x14ac:dyDescent="0.25">
      <c r="A93" s="1067" t="s">
        <v>122</v>
      </c>
      <c r="B93" s="1068"/>
      <c r="C93" s="301"/>
      <c r="D93" s="302"/>
      <c r="E93" s="204"/>
      <c r="F93" s="303"/>
      <c r="G93" s="303"/>
      <c r="H93" s="303"/>
      <c r="I93" s="304"/>
      <c r="J93" s="305"/>
      <c r="K93" s="305"/>
      <c r="L93" s="305"/>
      <c r="M93" s="306"/>
      <c r="N93" s="306"/>
      <c r="O93" s="306"/>
      <c r="P93" s="306"/>
      <c r="Q93" s="306"/>
      <c r="R93" s="462"/>
      <c r="S93" s="3"/>
      <c r="T93" s="3"/>
      <c r="U93" s="3"/>
      <c r="V93" s="3"/>
      <c r="W93" s="3"/>
      <c r="X93" s="3"/>
      <c r="Y93" s="167">
        <v>0</v>
      </c>
      <c r="Z93" s="3"/>
      <c r="AA93" s="170"/>
    </row>
    <row r="94" spans="1:27" x14ac:dyDescent="0.25">
      <c r="A94" s="1129" t="s">
        <v>128</v>
      </c>
      <c r="B94" s="1129"/>
      <c r="C94" s="1129"/>
      <c r="D94" s="1129"/>
      <c r="E94" s="180"/>
      <c r="F94" s="1"/>
      <c r="G94" s="1"/>
      <c r="H94" s="1"/>
      <c r="I94" s="180" t="s">
        <v>20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78">
        <v>0</v>
      </c>
      <c r="Y94" s="177">
        <v>0</v>
      </c>
      <c r="Z94" s="1"/>
      <c r="AA94" s="1"/>
    </row>
    <row r="95" spans="1:27" ht="31.5" x14ac:dyDescent="0.25">
      <c r="A95" s="1067" t="s">
        <v>129</v>
      </c>
      <c r="B95" s="1068"/>
      <c r="C95" s="504" t="s">
        <v>14</v>
      </c>
      <c r="D95" s="504" t="s">
        <v>130</v>
      </c>
      <c r="E95" s="399" t="s">
        <v>131</v>
      </c>
      <c r="F95" s="400" t="s">
        <v>132</v>
      </c>
      <c r="G95" s="1"/>
      <c r="H95" s="1"/>
      <c r="I95" s="492" t="s">
        <v>133</v>
      </c>
      <c r="J95" s="49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3"/>
      <c r="X95" s="148"/>
      <c r="Y95" s="150"/>
      <c r="Z95" s="170"/>
      <c r="AA95" s="3"/>
    </row>
    <row r="96" spans="1:27" ht="15.75" x14ac:dyDescent="0.25">
      <c r="A96" s="1110" t="s">
        <v>134</v>
      </c>
      <c r="B96" s="79" t="s">
        <v>135</v>
      </c>
      <c r="C96" s="307"/>
      <c r="D96" s="308"/>
      <c r="E96" s="309"/>
      <c r="F96" s="310"/>
      <c r="G96" s="451" t="s">
        <v>20</v>
      </c>
      <c r="H96" s="1"/>
      <c r="I96" s="492" t="s">
        <v>136</v>
      </c>
      <c r="J96" s="49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77">
        <v>0</v>
      </c>
      <c r="Y96" s="177"/>
      <c r="Z96" s="1"/>
      <c r="AA96" s="1"/>
    </row>
    <row r="97" spans="1:26" x14ac:dyDescent="0.25">
      <c r="A97" s="1111"/>
      <c r="B97" s="62" t="s">
        <v>137</v>
      </c>
      <c r="C97" s="311"/>
      <c r="D97" s="312"/>
      <c r="E97" s="313"/>
      <c r="F97" s="314"/>
      <c r="G97" s="451" t="s">
        <v>20</v>
      </c>
      <c r="H97" s="1"/>
      <c r="I97" s="49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77">
        <v>0</v>
      </c>
      <c r="Y97" s="177"/>
      <c r="Z97" s="1"/>
    </row>
    <row r="98" spans="1:26" ht="15.75" x14ac:dyDescent="0.25">
      <c r="A98" s="1110" t="s">
        <v>138</v>
      </c>
      <c r="B98" s="54" t="s">
        <v>135</v>
      </c>
      <c r="C98" s="315"/>
      <c r="D98" s="316"/>
      <c r="E98" s="317"/>
      <c r="F98" s="318"/>
      <c r="G98" s="451" t="s">
        <v>20</v>
      </c>
      <c r="H98" s="1"/>
      <c r="I98" s="492" t="s">
        <v>139</v>
      </c>
      <c r="J98" s="49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77">
        <v>0</v>
      </c>
      <c r="Y98" s="178"/>
      <c r="Z98" s="1"/>
    </row>
    <row r="99" spans="1:26" ht="15.75" x14ac:dyDescent="0.25">
      <c r="A99" s="1111"/>
      <c r="B99" s="62" t="s">
        <v>137</v>
      </c>
      <c r="C99" s="311"/>
      <c r="D99" s="312"/>
      <c r="E99" s="313"/>
      <c r="F99" s="314"/>
      <c r="G99" s="451" t="s">
        <v>20</v>
      </c>
      <c r="H99" s="1"/>
      <c r="I99" s="492" t="s">
        <v>140</v>
      </c>
      <c r="J99" s="49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77">
        <v>0</v>
      </c>
      <c r="Y99" s="178"/>
      <c r="Z99" s="1"/>
    </row>
    <row r="100" spans="1:26" x14ac:dyDescent="0.25">
      <c r="A100" s="1096" t="s">
        <v>141</v>
      </c>
      <c r="B100" s="54" t="s">
        <v>142</v>
      </c>
      <c r="C100" s="315"/>
      <c r="D100" s="316"/>
      <c r="E100" s="317"/>
      <c r="F100" s="318"/>
      <c r="G100" s="451" t="s">
        <v>20</v>
      </c>
      <c r="H100" s="1"/>
      <c r="I100" s="7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77">
        <v>0</v>
      </c>
      <c r="Y100" s="178"/>
      <c r="Z100" s="1"/>
    </row>
    <row r="101" spans="1:26" x14ac:dyDescent="0.25">
      <c r="A101" s="1097"/>
      <c r="B101" s="62" t="s">
        <v>143</v>
      </c>
      <c r="C101" s="311"/>
      <c r="D101" s="312"/>
      <c r="E101" s="313"/>
      <c r="F101" s="314"/>
      <c r="G101" s="451" t="s">
        <v>20</v>
      </c>
      <c r="H101" s="1"/>
      <c r="I101" s="7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77">
        <v>0</v>
      </c>
      <c r="Y101" s="178"/>
      <c r="Z101" s="1"/>
    </row>
    <row r="102" spans="1:26" x14ac:dyDescent="0.25">
      <c r="A102" s="1094" t="s">
        <v>144</v>
      </c>
      <c r="B102" s="1095"/>
      <c r="C102" s="496"/>
      <c r="D102" s="319"/>
      <c r="E102" s="320"/>
      <c r="F102" s="321"/>
      <c r="G102" s="451" t="s">
        <v>20</v>
      </c>
      <c r="H102" s="1"/>
      <c r="I102" s="7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77">
        <v>0</v>
      </c>
      <c r="Y102" s="178"/>
      <c r="Z102" s="1"/>
    </row>
    <row r="103" spans="1:26" x14ac:dyDescent="0.25">
      <c r="A103" s="1093" t="s">
        <v>145</v>
      </c>
      <c r="B103" s="1093"/>
      <c r="C103" s="1093"/>
      <c r="D103" s="1093"/>
      <c r="E103" s="1"/>
      <c r="F103" s="1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49"/>
      <c r="Y103" s="148"/>
      <c r="Z103" s="1"/>
    </row>
    <row r="104" spans="1:26" ht="21" x14ac:dyDescent="0.25">
      <c r="A104" s="1067" t="s">
        <v>129</v>
      </c>
      <c r="B104" s="1068"/>
      <c r="C104" s="504" t="s">
        <v>14</v>
      </c>
      <c r="D104" s="399" t="s">
        <v>131</v>
      </c>
      <c r="E104" s="400" t="s">
        <v>132</v>
      </c>
      <c r="F104" s="505"/>
      <c r="G104" s="147"/>
      <c r="H104" s="1"/>
      <c r="I104" s="7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49"/>
      <c r="Y104" s="148"/>
      <c r="Z104" s="1"/>
    </row>
    <row r="105" spans="1:26" x14ac:dyDescent="0.25">
      <c r="A105" s="1112" t="s">
        <v>146</v>
      </c>
      <c r="B105" s="1113"/>
      <c r="C105" s="307">
        <v>0</v>
      </c>
      <c r="D105" s="309"/>
      <c r="E105" s="310"/>
      <c r="F105" s="457"/>
      <c r="G105" s="151"/>
      <c r="H105" s="4" t="s">
        <v>20</v>
      </c>
      <c r="I105" s="7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49"/>
      <c r="Y105" s="148"/>
      <c r="Z105" s="1"/>
    </row>
    <row r="106" spans="1:26" x14ac:dyDescent="0.25">
      <c r="A106" s="1108" t="s">
        <v>147</v>
      </c>
      <c r="B106" s="1109"/>
      <c r="C106" s="322">
        <v>0</v>
      </c>
      <c r="D106" s="323"/>
      <c r="E106" s="324"/>
      <c r="F106" s="457"/>
      <c r="G106" s="151"/>
      <c r="H106" s="4" t="s">
        <v>20</v>
      </c>
      <c r="I106" s="7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49"/>
      <c r="Y106" s="148"/>
      <c r="Z106" s="1"/>
    </row>
    <row r="107" spans="1:26" x14ac:dyDescent="0.25">
      <c r="A107" s="1096" t="s">
        <v>148</v>
      </c>
      <c r="B107" s="79" t="s">
        <v>149</v>
      </c>
      <c r="C107" s="307">
        <v>0</v>
      </c>
      <c r="D107" s="309"/>
      <c r="E107" s="310"/>
      <c r="F107" s="457"/>
      <c r="G107" s="151"/>
      <c r="H107" s="4" t="s">
        <v>20</v>
      </c>
      <c r="I107" s="7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49"/>
      <c r="Y107" s="148"/>
      <c r="Z107" s="173"/>
    </row>
    <row r="108" spans="1:26" x14ac:dyDescent="0.25">
      <c r="A108" s="1097"/>
      <c r="B108" s="62" t="s">
        <v>143</v>
      </c>
      <c r="C108" s="311">
        <v>0</v>
      </c>
      <c r="D108" s="313"/>
      <c r="E108" s="314"/>
      <c r="F108" s="457"/>
      <c r="G108" s="151"/>
      <c r="H108" s="4" t="s">
        <v>20</v>
      </c>
      <c r="I108" s="7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49"/>
      <c r="Y108" s="149"/>
      <c r="Z108" s="173"/>
    </row>
    <row r="109" spans="1:26" x14ac:dyDescent="0.25">
      <c r="A109" s="1093" t="s">
        <v>150</v>
      </c>
      <c r="B109" s="1093"/>
      <c r="C109" s="1093"/>
      <c r="D109" s="1093"/>
      <c r="E109" s="1"/>
      <c r="F109" s="1"/>
      <c r="G109" s="1"/>
      <c r="H109" s="1"/>
      <c r="I109" s="1"/>
      <c r="J109" s="1"/>
      <c r="K109" s="11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49"/>
      <c r="Y109" s="149"/>
      <c r="Z109" s="1"/>
    </row>
    <row r="110" spans="1:26" ht="31.5" x14ac:dyDescent="0.25">
      <c r="A110" s="1104" t="s">
        <v>151</v>
      </c>
      <c r="B110" s="1104"/>
      <c r="C110" s="502" t="s">
        <v>14</v>
      </c>
      <c r="D110" s="502" t="s">
        <v>130</v>
      </c>
      <c r="E110" s="11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49"/>
      <c r="Y110" s="149"/>
      <c r="Z110" s="1"/>
    </row>
    <row r="111" spans="1:26" x14ac:dyDescent="0.25">
      <c r="A111" s="1102" t="s">
        <v>152</v>
      </c>
      <c r="B111" s="1103"/>
      <c r="C111" s="325"/>
      <c r="D111" s="326"/>
      <c r="E111" s="451" t="s">
        <v>20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52">
        <v>0</v>
      </c>
      <c r="S111" s="1"/>
      <c r="T111" s="1"/>
      <c r="U111" s="1"/>
      <c r="V111" s="1"/>
      <c r="W111" s="1"/>
      <c r="X111" s="177">
        <v>0</v>
      </c>
      <c r="Y111" s="177"/>
      <c r="Z111" s="1"/>
    </row>
    <row r="112" spans="1:26" x14ac:dyDescent="0.25">
      <c r="A112" s="1078" t="s">
        <v>153</v>
      </c>
      <c r="B112" s="1079"/>
      <c r="C112" s="327"/>
      <c r="D112" s="328"/>
      <c r="E112" s="451" t="s">
        <v>20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52">
        <v>0</v>
      </c>
      <c r="S112" s="1"/>
      <c r="T112" s="1"/>
      <c r="U112" s="1"/>
      <c r="V112" s="1"/>
      <c r="W112" s="1"/>
      <c r="X112" s="177">
        <v>0</v>
      </c>
      <c r="Y112" s="178"/>
      <c r="Z112" s="1"/>
    </row>
    <row r="113" spans="1:25" x14ac:dyDescent="0.25">
      <c r="A113" s="77" t="s">
        <v>154</v>
      </c>
      <c r="B113" s="20"/>
      <c r="C113" s="20"/>
      <c r="D113" s="20"/>
      <c r="E113" s="1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" x14ac:dyDescent="0.25">
      <c r="A115" s="1042"/>
      <c r="B115" s="1043"/>
      <c r="C115" s="504" t="s">
        <v>14</v>
      </c>
      <c r="D115" s="401" t="s">
        <v>156</v>
      </c>
      <c r="E115" s="402" t="s">
        <v>157</v>
      </c>
      <c r="F115" s="499" t="s">
        <v>16</v>
      </c>
      <c r="G115" s="41" t="s">
        <v>17</v>
      </c>
      <c r="H115" s="500" t="s">
        <v>18</v>
      </c>
      <c r="I115" s="1081"/>
      <c r="J115" s="1082"/>
      <c r="K115" s="107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063" t="s">
        <v>158</v>
      </c>
      <c r="B116" s="81" t="s">
        <v>159</v>
      </c>
      <c r="C116" s="259"/>
      <c r="D116" s="329"/>
      <c r="E116" s="403"/>
      <c r="F116" s="261"/>
      <c r="G116" s="330"/>
      <c r="H116" s="260"/>
      <c r="I116" s="260"/>
      <c r="J116" s="331"/>
      <c r="K116" s="260"/>
      <c r="L116" s="451" t="s">
        <v>20</v>
      </c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79">
        <v>0</v>
      </c>
      <c r="Y116" s="181">
        <v>0</v>
      </c>
    </row>
    <row r="117" spans="1:25" x14ac:dyDescent="0.25">
      <c r="A117" s="1084"/>
      <c r="B117" s="82" t="s">
        <v>160</v>
      </c>
      <c r="C117" s="220"/>
      <c r="D117" s="404"/>
      <c r="E117" s="405"/>
      <c r="F117" s="221"/>
      <c r="G117" s="223"/>
      <c r="H117" s="266"/>
      <c r="I117" s="266"/>
      <c r="J117" s="220"/>
      <c r="K117" s="266"/>
      <c r="L117" s="451" t="s">
        <v>20</v>
      </c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79"/>
      <c r="Y117" s="181">
        <v>0</v>
      </c>
    </row>
    <row r="118" spans="1:25" x14ac:dyDescent="0.25">
      <c r="A118" s="1085"/>
      <c r="B118" s="83" t="s">
        <v>14</v>
      </c>
      <c r="C118" s="202"/>
      <c r="D118" s="320"/>
      <c r="E118" s="321"/>
      <c r="F118" s="203"/>
      <c r="G118" s="205"/>
      <c r="H118" s="273"/>
      <c r="I118" s="273"/>
      <c r="J118" s="202"/>
      <c r="K118" s="273"/>
      <c r="L118" s="451" t="s">
        <v>20</v>
      </c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79"/>
      <c r="Y118" s="181">
        <v>0</v>
      </c>
    </row>
    <row r="119" spans="1:25" x14ac:dyDescent="0.25">
      <c r="A119" s="84" t="s">
        <v>161</v>
      </c>
      <c r="B119" s="85"/>
      <c r="C119" s="332"/>
      <c r="D119" s="320"/>
      <c r="E119" s="321"/>
      <c r="F119" s="248"/>
      <c r="G119" s="250"/>
      <c r="H119" s="333"/>
      <c r="I119" s="333"/>
      <c r="J119" s="247"/>
      <c r="K119" s="333"/>
      <c r="L119" s="451" t="s">
        <v>20</v>
      </c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79"/>
      <c r="Y119" s="181">
        <v>0</v>
      </c>
    </row>
    <row r="120" spans="1:25" x14ac:dyDescent="0.25">
      <c r="A120" s="86" t="s">
        <v>162</v>
      </c>
      <c r="B120" s="87"/>
      <c r="C120" s="334"/>
      <c r="D120" s="407"/>
      <c r="E120" s="336"/>
      <c r="F120" s="254"/>
      <c r="G120" s="256"/>
      <c r="H120" s="277"/>
      <c r="I120" s="277"/>
      <c r="J120" s="253"/>
      <c r="K120" s="277"/>
      <c r="L120" s="451" t="s">
        <v>20</v>
      </c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79"/>
      <c r="Y120" s="181">
        <v>0</v>
      </c>
    </row>
    <row r="121" spans="1:25" x14ac:dyDescent="0.25">
      <c r="A121" s="1086" t="s">
        <v>163</v>
      </c>
      <c r="B121" s="1070"/>
      <c r="C121" s="301"/>
      <c r="D121" s="204"/>
      <c r="E121" s="206"/>
      <c r="F121" s="203"/>
      <c r="G121" s="205"/>
      <c r="H121" s="273"/>
      <c r="I121" s="273"/>
      <c r="J121" s="202"/>
      <c r="K121" s="273"/>
      <c r="L121" s="451" t="s">
        <v>20</v>
      </c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79">
        <v>0</v>
      </c>
      <c r="Y121" s="181">
        <v>0</v>
      </c>
    </row>
    <row r="122" spans="1:25" x14ac:dyDescent="0.25">
      <c r="A122" s="88" t="s">
        <v>164</v>
      </c>
      <c r="B122" s="89"/>
      <c r="C122" s="335"/>
      <c r="D122" s="406"/>
      <c r="E122" s="336"/>
      <c r="F122" s="209"/>
      <c r="G122" s="211"/>
      <c r="H122" s="337"/>
      <c r="I122" s="337"/>
      <c r="J122" s="208"/>
      <c r="K122" s="337"/>
      <c r="L122" s="451" t="s">
        <v>20</v>
      </c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79"/>
      <c r="Y122" s="181">
        <v>0</v>
      </c>
    </row>
    <row r="123" spans="1:25" x14ac:dyDescent="0.25">
      <c r="A123" s="1080" t="s">
        <v>165</v>
      </c>
      <c r="B123" s="90" t="s">
        <v>159</v>
      </c>
      <c r="C123" s="334"/>
      <c r="D123" s="228"/>
      <c r="E123" s="230"/>
      <c r="F123" s="227"/>
      <c r="G123" s="229"/>
      <c r="H123" s="264"/>
      <c r="I123" s="264"/>
      <c r="J123" s="226"/>
      <c r="K123" s="264"/>
      <c r="L123" s="451" t="s">
        <v>20</v>
      </c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79">
        <v>0</v>
      </c>
      <c r="Y123" s="181">
        <v>0</v>
      </c>
    </row>
    <row r="124" spans="1:25" x14ac:dyDescent="0.25">
      <c r="A124" s="1082"/>
      <c r="B124" s="82" t="s">
        <v>160</v>
      </c>
      <c r="C124" s="338"/>
      <c r="D124" s="404"/>
      <c r="E124" s="405"/>
      <c r="F124" s="221"/>
      <c r="G124" s="223"/>
      <c r="H124" s="266"/>
      <c r="I124" s="266"/>
      <c r="J124" s="220"/>
      <c r="K124" s="266"/>
      <c r="L124" s="451" t="s">
        <v>20</v>
      </c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79"/>
      <c r="Y124" s="181">
        <v>0</v>
      </c>
    </row>
    <row r="125" spans="1:25" x14ac:dyDescent="0.25">
      <c r="A125" s="1081"/>
      <c r="B125" s="83" t="s">
        <v>14</v>
      </c>
      <c r="C125" s="301"/>
      <c r="D125" s="320"/>
      <c r="E125" s="321"/>
      <c r="F125" s="203"/>
      <c r="G125" s="205"/>
      <c r="H125" s="273"/>
      <c r="I125" s="273"/>
      <c r="J125" s="202"/>
      <c r="K125" s="273"/>
      <c r="L125" s="451" t="s">
        <v>20</v>
      </c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79"/>
      <c r="Y125" s="181">
        <v>0</v>
      </c>
    </row>
    <row r="126" spans="1:25" x14ac:dyDescent="0.25">
      <c r="A126" s="1082" t="s">
        <v>166</v>
      </c>
      <c r="B126" s="91" t="s">
        <v>159</v>
      </c>
      <c r="C126" s="335"/>
      <c r="D126" s="249"/>
      <c r="E126" s="251"/>
      <c r="F126" s="248"/>
      <c r="G126" s="250"/>
      <c r="H126" s="333"/>
      <c r="I126" s="333"/>
      <c r="J126" s="208"/>
      <c r="K126" s="333"/>
      <c r="L126" s="451" t="s">
        <v>20</v>
      </c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79">
        <v>0</v>
      </c>
      <c r="Y126" s="181">
        <v>0</v>
      </c>
    </row>
    <row r="127" spans="1:25" x14ac:dyDescent="0.25">
      <c r="A127" s="1082"/>
      <c r="B127" s="82" t="s">
        <v>160</v>
      </c>
      <c r="C127" s="338"/>
      <c r="D127" s="404"/>
      <c r="E127" s="405"/>
      <c r="F127" s="221"/>
      <c r="G127" s="223"/>
      <c r="H127" s="266"/>
      <c r="I127" s="266"/>
      <c r="J127" s="220"/>
      <c r="K127" s="266"/>
      <c r="L127" s="451" t="s">
        <v>20</v>
      </c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79"/>
      <c r="Y127" s="181">
        <v>0</v>
      </c>
    </row>
    <row r="128" spans="1:25" x14ac:dyDescent="0.25">
      <c r="A128" s="1082"/>
      <c r="B128" s="83" t="s">
        <v>14</v>
      </c>
      <c r="C128" s="301"/>
      <c r="D128" s="320"/>
      <c r="E128" s="321"/>
      <c r="F128" s="203"/>
      <c r="G128" s="205"/>
      <c r="H128" s="273"/>
      <c r="I128" s="273"/>
      <c r="J128" s="202"/>
      <c r="K128" s="273"/>
      <c r="L128" s="451" t="s">
        <v>20</v>
      </c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79"/>
      <c r="Y128" s="181">
        <v>0</v>
      </c>
    </row>
    <row r="129" spans="1:26" x14ac:dyDescent="0.25">
      <c r="A129" s="86" t="s">
        <v>167</v>
      </c>
      <c r="B129" s="89"/>
      <c r="C129" s="335"/>
      <c r="D129" s="407"/>
      <c r="E129" s="336"/>
      <c r="F129" s="209"/>
      <c r="G129" s="211"/>
      <c r="H129" s="337"/>
      <c r="I129" s="337"/>
      <c r="J129" s="208"/>
      <c r="K129" s="337"/>
      <c r="L129" s="451" t="s">
        <v>20</v>
      </c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79"/>
      <c r="Y129" s="181">
        <v>0</v>
      </c>
      <c r="Z129" s="1"/>
    </row>
    <row r="130" spans="1:26" x14ac:dyDescent="0.25">
      <c r="A130" s="84" t="s">
        <v>168</v>
      </c>
      <c r="B130" s="92"/>
      <c r="C130" s="301"/>
      <c r="D130" s="204"/>
      <c r="E130" s="206"/>
      <c r="F130" s="203"/>
      <c r="G130" s="205"/>
      <c r="H130" s="273"/>
      <c r="I130" s="273"/>
      <c r="J130" s="202"/>
      <c r="K130" s="273"/>
      <c r="L130" s="451" t="s">
        <v>20</v>
      </c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79">
        <v>0</v>
      </c>
      <c r="Y130" s="181">
        <v>0</v>
      </c>
      <c r="Z130" s="1"/>
    </row>
    <row r="131" spans="1:26" x14ac:dyDescent="0.25">
      <c r="A131" s="1087" t="s">
        <v>169</v>
      </c>
      <c r="B131" s="90" t="s">
        <v>159</v>
      </c>
      <c r="C131" s="335"/>
      <c r="D131" s="210"/>
      <c r="E131" s="212"/>
      <c r="F131" s="209"/>
      <c r="G131" s="211"/>
      <c r="H131" s="337"/>
      <c r="I131" s="337"/>
      <c r="J131" s="208"/>
      <c r="K131" s="337"/>
      <c r="L131" s="451" t="s">
        <v>20</v>
      </c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79">
        <v>0</v>
      </c>
      <c r="Y131" s="181">
        <v>0</v>
      </c>
      <c r="Z131" s="1"/>
    </row>
    <row r="132" spans="1:26" x14ac:dyDescent="0.25">
      <c r="A132" s="1088"/>
      <c r="B132" s="82" t="s">
        <v>160</v>
      </c>
      <c r="C132" s="338"/>
      <c r="D132" s="404"/>
      <c r="E132" s="405"/>
      <c r="F132" s="221"/>
      <c r="G132" s="223"/>
      <c r="H132" s="266"/>
      <c r="I132" s="266"/>
      <c r="J132" s="220"/>
      <c r="K132" s="266"/>
      <c r="L132" s="451" t="s">
        <v>20</v>
      </c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79"/>
      <c r="Y132" s="181">
        <v>0</v>
      </c>
      <c r="Z132" s="1"/>
    </row>
    <row r="133" spans="1:26" x14ac:dyDescent="0.25">
      <c r="A133" s="1089"/>
      <c r="B133" s="83" t="s">
        <v>14</v>
      </c>
      <c r="C133" s="301"/>
      <c r="D133" s="320"/>
      <c r="E133" s="321"/>
      <c r="F133" s="203"/>
      <c r="G133" s="205"/>
      <c r="H133" s="273"/>
      <c r="I133" s="273"/>
      <c r="J133" s="202"/>
      <c r="K133" s="273"/>
      <c r="L133" s="451" t="s">
        <v>20</v>
      </c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79"/>
      <c r="Y133" s="181">
        <v>0</v>
      </c>
      <c r="Z133" s="1"/>
    </row>
    <row r="134" spans="1:26" x14ac:dyDescent="0.25">
      <c r="A134" s="84" t="s">
        <v>170</v>
      </c>
      <c r="B134" s="92"/>
      <c r="C134" s="301"/>
      <c r="D134" s="320"/>
      <c r="E134" s="321"/>
      <c r="F134" s="203"/>
      <c r="G134" s="205"/>
      <c r="H134" s="273"/>
      <c r="I134" s="273"/>
      <c r="J134" s="202"/>
      <c r="K134" s="273"/>
      <c r="L134" s="451" t="s">
        <v>20</v>
      </c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79"/>
      <c r="Y134" s="181"/>
      <c r="Z134" s="1"/>
    </row>
    <row r="135" spans="1:26" x14ac:dyDescent="0.25">
      <c r="A135" s="1052" t="s">
        <v>171</v>
      </c>
      <c r="B135" s="93" t="s">
        <v>159</v>
      </c>
      <c r="C135" s="339"/>
      <c r="D135" s="440"/>
      <c r="E135" s="441"/>
      <c r="F135" s="228"/>
      <c r="G135" s="229"/>
      <c r="H135" s="230"/>
      <c r="I135" s="339"/>
      <c r="J135" s="226"/>
      <c r="K135" s="264"/>
      <c r="L135" s="451" t="s">
        <v>20</v>
      </c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79"/>
      <c r="Y135" s="181">
        <v>0</v>
      </c>
      <c r="Z135" s="1"/>
    </row>
    <row r="136" spans="1:26" x14ac:dyDescent="0.25">
      <c r="A136" s="1053"/>
      <c r="B136" s="94" t="s">
        <v>160</v>
      </c>
      <c r="C136" s="295"/>
      <c r="D136" s="320"/>
      <c r="E136" s="321"/>
      <c r="F136" s="215"/>
      <c r="G136" s="217"/>
      <c r="H136" s="275"/>
      <c r="I136" s="275"/>
      <c r="J136" s="214"/>
      <c r="K136" s="275"/>
      <c r="L136" s="451" t="s">
        <v>20</v>
      </c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79"/>
      <c r="Y136" s="181">
        <v>0</v>
      </c>
      <c r="Z136" s="1"/>
    </row>
    <row r="137" spans="1:26" x14ac:dyDescent="0.25">
      <c r="A137" s="1054"/>
      <c r="B137" s="95" t="s">
        <v>14</v>
      </c>
      <c r="C137" s="338"/>
      <c r="D137" s="407"/>
      <c r="E137" s="336"/>
      <c r="F137" s="221"/>
      <c r="G137" s="223"/>
      <c r="H137" s="266"/>
      <c r="I137" s="266"/>
      <c r="J137" s="220"/>
      <c r="K137" s="266"/>
      <c r="L137" s="451" t="s">
        <v>20</v>
      </c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79"/>
      <c r="Y137" s="181">
        <v>0</v>
      </c>
      <c r="Z137" s="1"/>
    </row>
    <row r="138" spans="1:26" x14ac:dyDescent="0.25">
      <c r="A138" s="77" t="s">
        <v>172</v>
      </c>
      <c r="B138" s="20"/>
      <c r="C138" s="96"/>
      <c r="D138" s="96"/>
      <c r="E138" s="97"/>
      <c r="F138" s="96"/>
      <c r="G138" s="78"/>
      <c r="H138" s="78"/>
      <c r="I138" s="78"/>
      <c r="J138" s="78"/>
      <c r="K138" s="78"/>
      <c r="L138" s="78"/>
      <c r="M138" s="7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x14ac:dyDescent="0.25">
      <c r="A139" s="1055" t="s">
        <v>173</v>
      </c>
      <c r="B139" s="1056"/>
      <c r="C139" s="199" t="s">
        <v>14</v>
      </c>
      <c r="D139" s="98" t="s">
        <v>174</v>
      </c>
      <c r="E139" s="99"/>
      <c r="F139" s="78"/>
      <c r="G139" s="78"/>
      <c r="H139" s="78"/>
      <c r="I139" s="78"/>
      <c r="J139" s="78"/>
      <c r="K139" s="7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</row>
    <row r="140" spans="1:26" x14ac:dyDescent="0.25">
      <c r="A140" s="182" t="s">
        <v>175</v>
      </c>
      <c r="B140" s="100"/>
      <c r="C140" s="340"/>
      <c r="D140" s="259"/>
      <c r="E140" s="451" t="s">
        <v>20</v>
      </c>
      <c r="F140" s="78"/>
      <c r="G140" s="78"/>
      <c r="H140" s="78"/>
      <c r="I140" s="78"/>
      <c r="J140" s="78"/>
      <c r="K140" s="78"/>
      <c r="L140" s="101"/>
      <c r="M140" s="101"/>
      <c r="N140" s="101"/>
      <c r="O140" s="1"/>
      <c r="P140" s="1"/>
      <c r="Q140" s="1"/>
      <c r="R140" s="1"/>
      <c r="S140" s="1"/>
      <c r="T140" s="1"/>
      <c r="U140" s="1"/>
      <c r="V140" s="1"/>
      <c r="W140" s="1"/>
      <c r="X140" s="179">
        <v>0</v>
      </c>
      <c r="Y140" s="1"/>
      <c r="Z140" s="4"/>
    </row>
    <row r="141" spans="1:26" x14ac:dyDescent="0.25">
      <c r="A141" s="60" t="s">
        <v>176</v>
      </c>
      <c r="B141" s="102"/>
      <c r="C141" s="295"/>
      <c r="D141" s="214"/>
      <c r="E141" s="451" t="s">
        <v>20</v>
      </c>
      <c r="F141" s="78"/>
      <c r="G141" s="78"/>
      <c r="H141" s="78"/>
      <c r="I141" s="78"/>
      <c r="J141" s="78"/>
      <c r="K141" s="78"/>
      <c r="L141" s="101"/>
      <c r="M141" s="101"/>
      <c r="N141" s="101"/>
      <c r="O141" s="1"/>
      <c r="P141" s="1"/>
      <c r="Q141" s="1"/>
      <c r="R141" s="1"/>
      <c r="S141" s="1"/>
      <c r="T141" s="1"/>
      <c r="U141" s="1"/>
      <c r="V141" s="1"/>
      <c r="W141" s="1"/>
      <c r="X141" s="179">
        <v>0</v>
      </c>
      <c r="Y141" s="1"/>
      <c r="Z141" s="4"/>
    </row>
    <row r="142" spans="1:26" x14ac:dyDescent="0.25">
      <c r="A142" s="60" t="s">
        <v>177</v>
      </c>
      <c r="B142" s="102"/>
      <c r="C142" s="295"/>
      <c r="D142" s="214"/>
      <c r="E142" s="451" t="s">
        <v>20</v>
      </c>
      <c r="F142" s="78"/>
      <c r="G142" s="78"/>
      <c r="H142" s="78"/>
      <c r="I142" s="78"/>
      <c r="J142" s="78"/>
      <c r="K142" s="78"/>
      <c r="L142" s="101"/>
      <c r="M142" s="101"/>
      <c r="N142" s="101"/>
      <c r="O142" s="1"/>
      <c r="P142" s="1"/>
      <c r="Q142" s="1"/>
      <c r="R142" s="1"/>
      <c r="S142" s="1"/>
      <c r="T142" s="1"/>
      <c r="U142" s="1"/>
      <c r="V142" s="1"/>
      <c r="W142" s="1"/>
      <c r="X142" s="179">
        <v>0</v>
      </c>
      <c r="Y142" s="1"/>
      <c r="Z142" s="4"/>
    </row>
    <row r="143" spans="1:26" x14ac:dyDescent="0.25">
      <c r="A143" s="60" t="s">
        <v>178</v>
      </c>
      <c r="B143" s="102"/>
      <c r="C143" s="341"/>
      <c r="D143" s="342"/>
      <c r="E143" s="451" t="s">
        <v>20</v>
      </c>
      <c r="F143" s="78"/>
      <c r="G143" s="78"/>
      <c r="H143" s="78"/>
      <c r="I143" s="78"/>
      <c r="J143" s="78"/>
      <c r="K143" s="78"/>
      <c r="L143" s="101"/>
      <c r="M143" s="101"/>
      <c r="N143" s="101"/>
      <c r="O143" s="1"/>
      <c r="P143" s="1"/>
      <c r="Q143" s="1"/>
      <c r="R143" s="1"/>
      <c r="S143" s="1"/>
      <c r="T143" s="1"/>
      <c r="U143" s="1"/>
      <c r="V143" s="1"/>
      <c r="W143" s="1"/>
      <c r="X143" s="179">
        <v>0</v>
      </c>
      <c r="Y143" s="1"/>
      <c r="Z143" s="4"/>
    </row>
    <row r="144" spans="1:26" x14ac:dyDescent="0.25">
      <c r="A144" s="60" t="s">
        <v>179</v>
      </c>
      <c r="B144" s="102"/>
      <c r="C144" s="295"/>
      <c r="D144" s="343"/>
      <c r="E144" s="451" t="s">
        <v>20</v>
      </c>
      <c r="F144" s="78"/>
      <c r="G144" s="78"/>
      <c r="H144" s="78"/>
      <c r="I144" s="78"/>
      <c r="J144" s="78"/>
      <c r="K144" s="78"/>
      <c r="L144" s="101"/>
      <c r="M144" s="101"/>
      <c r="N144" s="101"/>
      <c r="O144" s="1"/>
      <c r="P144" s="1"/>
      <c r="Q144" s="1"/>
      <c r="R144" s="1"/>
      <c r="S144" s="1"/>
      <c r="T144" s="1"/>
      <c r="U144" s="1"/>
      <c r="V144" s="1"/>
      <c r="W144" s="1"/>
      <c r="X144" s="179">
        <v>0</v>
      </c>
      <c r="Y144" s="1"/>
      <c r="Z144" s="4"/>
    </row>
    <row r="145" spans="1:28" x14ac:dyDescent="0.25">
      <c r="A145" s="103" t="s">
        <v>180</v>
      </c>
      <c r="B145" s="104"/>
      <c r="C145" s="298"/>
      <c r="D145" s="253"/>
      <c r="E145" s="451" t="s">
        <v>20</v>
      </c>
      <c r="F145" s="78"/>
      <c r="G145" s="78"/>
      <c r="H145" s="78"/>
      <c r="I145" s="78"/>
      <c r="J145" s="78"/>
      <c r="K145" s="78"/>
      <c r="L145" s="101"/>
      <c r="M145" s="101"/>
      <c r="N145" s="101"/>
      <c r="O145" s="1"/>
      <c r="P145" s="1"/>
      <c r="Q145" s="1"/>
      <c r="R145" s="1"/>
      <c r="S145" s="1"/>
      <c r="T145" s="1"/>
      <c r="U145" s="1"/>
      <c r="V145" s="1"/>
      <c r="W145" s="1"/>
      <c r="X145" s="179">
        <v>0</v>
      </c>
      <c r="Y145" s="1"/>
      <c r="Z145" s="4"/>
      <c r="AA145" s="1"/>
      <c r="AB145" s="1"/>
    </row>
    <row r="146" spans="1:28" x14ac:dyDescent="0.25">
      <c r="A146" s="80" t="s">
        <v>181</v>
      </c>
      <c r="B146" s="105"/>
      <c r="C146" s="301"/>
      <c r="D146" s="202"/>
      <c r="E146" s="451" t="s">
        <v>20</v>
      </c>
      <c r="F146" s="78"/>
      <c r="G146" s="78"/>
      <c r="H146" s="78"/>
      <c r="I146" s="78"/>
      <c r="J146" s="78"/>
      <c r="K146" s="78"/>
      <c r="L146" s="101"/>
      <c r="M146" s="101"/>
      <c r="N146" s="101"/>
      <c r="O146" s="1"/>
      <c r="P146" s="1"/>
      <c r="Q146" s="1"/>
      <c r="R146" s="1"/>
      <c r="S146" s="1"/>
      <c r="T146" s="1"/>
      <c r="U146" s="1"/>
      <c r="V146" s="1"/>
      <c r="W146" s="1"/>
      <c r="X146" s="179">
        <v>0</v>
      </c>
      <c r="Y146" s="1"/>
      <c r="Z146" s="4"/>
      <c r="AA146" s="1"/>
      <c r="AB146" s="1"/>
    </row>
    <row r="147" spans="1:28" x14ac:dyDescent="0.25">
      <c r="A147" s="1092" t="s">
        <v>182</v>
      </c>
      <c r="B147" s="1092"/>
      <c r="C147" s="1092"/>
      <c r="D147" s="1092"/>
      <c r="E147" s="1092"/>
      <c r="F147" s="1092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4"/>
      <c r="X147" s="149"/>
      <c r="Y147" s="149"/>
      <c r="Z147" s="4"/>
      <c r="AA147" s="4"/>
      <c r="AB147" s="106"/>
    </row>
    <row r="148" spans="1:28" x14ac:dyDescent="0.25">
      <c r="A148" s="107"/>
      <c r="B148" s="108"/>
      <c r="C148" s="1057" t="s">
        <v>183</v>
      </c>
      <c r="D148" s="1058"/>
      <c r="E148" s="1057" t="s">
        <v>184</v>
      </c>
      <c r="F148" s="1058"/>
      <c r="G148" s="78"/>
      <c r="H148" s="78"/>
      <c r="I148" s="78"/>
      <c r="J148" s="78"/>
      <c r="K148" s="78"/>
      <c r="L148" s="78"/>
      <c r="M148" s="78"/>
      <c r="N148" s="78"/>
      <c r="O148" s="153"/>
      <c r="P148" s="106"/>
      <c r="Q148" s="106"/>
      <c r="R148" s="106"/>
      <c r="S148" s="106"/>
      <c r="T148" s="106"/>
      <c r="U148" s="106"/>
      <c r="V148" s="106"/>
      <c r="W148" s="4"/>
      <c r="X148" s="149"/>
      <c r="Y148" s="149"/>
      <c r="Z148" s="4"/>
      <c r="AA148" s="4"/>
      <c r="AB148" s="106"/>
    </row>
    <row r="149" spans="1:28" x14ac:dyDescent="0.25">
      <c r="A149" s="1063" t="s">
        <v>185</v>
      </c>
      <c r="B149" s="1064"/>
      <c r="C149" s="1059"/>
      <c r="D149" s="1060"/>
      <c r="E149" s="1059"/>
      <c r="F149" s="1060"/>
      <c r="G149" s="78"/>
      <c r="H149" s="78"/>
      <c r="I149" s="78"/>
      <c r="J149" s="78"/>
      <c r="K149" s="78"/>
      <c r="L149" s="78"/>
      <c r="M149" s="78"/>
      <c r="N149" s="78"/>
      <c r="O149" s="153"/>
      <c r="P149" s="1"/>
      <c r="Q149" s="1"/>
      <c r="R149" s="1"/>
      <c r="S149" s="1"/>
      <c r="T149" s="1"/>
      <c r="U149" s="1"/>
      <c r="V149" s="1"/>
      <c r="W149" s="1"/>
      <c r="X149" s="149"/>
      <c r="Y149" s="1"/>
      <c r="Z149" s="4"/>
      <c r="AA149" s="1"/>
      <c r="AB149" s="1"/>
    </row>
    <row r="150" spans="1:28" ht="21" x14ac:dyDescent="0.25">
      <c r="A150" s="109"/>
      <c r="B150" s="110"/>
      <c r="C150" s="408" t="s">
        <v>14</v>
      </c>
      <c r="D150" s="409" t="s">
        <v>186</v>
      </c>
      <c r="E150" s="412" t="s">
        <v>187</v>
      </c>
      <c r="F150" s="409" t="s">
        <v>188</v>
      </c>
      <c r="G150" s="78"/>
      <c r="H150" s="78"/>
      <c r="I150" s="78"/>
      <c r="J150" s="78"/>
      <c r="K150" s="78"/>
      <c r="L150" s="78"/>
      <c r="M150" s="1"/>
      <c r="N150" s="78"/>
      <c r="O150" s="153"/>
      <c r="P150" s="1"/>
      <c r="Q150" s="1"/>
      <c r="R150" s="1"/>
      <c r="S150" s="1"/>
      <c r="T150" s="1"/>
      <c r="U150" s="1"/>
      <c r="V150" s="1"/>
      <c r="W150" s="1"/>
      <c r="X150" s="149"/>
      <c r="Y150" s="174">
        <v>0</v>
      </c>
      <c r="Z150" s="4"/>
      <c r="AA150" s="1"/>
      <c r="AB150" s="1"/>
    </row>
    <row r="151" spans="1:28" x14ac:dyDescent="0.25">
      <c r="A151" s="1073" t="s">
        <v>189</v>
      </c>
      <c r="B151" s="1074"/>
      <c r="C151" s="344"/>
      <c r="D151" s="410"/>
      <c r="E151" s="344"/>
      <c r="F151" s="410"/>
      <c r="G151" s="454" t="s">
        <v>20</v>
      </c>
      <c r="H151" s="14"/>
      <c r="I151" s="14" t="s">
        <v>20</v>
      </c>
      <c r="J151" s="1"/>
      <c r="K151" s="1"/>
      <c r="L151" s="1"/>
      <c r="M151" s="1"/>
      <c r="N151" s="78"/>
      <c r="O151" s="153"/>
      <c r="P151" s="1"/>
      <c r="Q151" s="1"/>
      <c r="R151" s="1"/>
      <c r="S151" s="1"/>
      <c r="T151" s="1"/>
      <c r="U151" s="1"/>
      <c r="V151" s="1"/>
      <c r="W151" s="197" t="s">
        <v>20</v>
      </c>
      <c r="X151" s="197" t="s">
        <v>20</v>
      </c>
      <c r="Y151" s="174">
        <v>0</v>
      </c>
      <c r="Z151" s="4"/>
      <c r="AA151" s="1"/>
      <c r="AB151" s="1"/>
    </row>
    <row r="152" spans="1:28" x14ac:dyDescent="0.25">
      <c r="A152" s="1061" t="s">
        <v>190</v>
      </c>
      <c r="B152" s="1062"/>
      <c r="C152" s="345"/>
      <c r="D152" s="411"/>
      <c r="E152" s="345"/>
      <c r="F152" s="411"/>
      <c r="G152" s="454" t="s">
        <v>20</v>
      </c>
      <c r="H152" s="14"/>
      <c r="I152" s="14" t="s">
        <v>20</v>
      </c>
      <c r="J152" s="1"/>
      <c r="K152" s="1"/>
      <c r="L152" s="1"/>
      <c r="M152" s="1"/>
      <c r="N152" s="78"/>
      <c r="O152" s="153"/>
      <c r="P152" s="1"/>
      <c r="Q152" s="1"/>
      <c r="R152" s="1"/>
      <c r="S152" s="1"/>
      <c r="T152" s="1"/>
      <c r="U152" s="1"/>
      <c r="V152" s="1"/>
      <c r="W152" s="197" t="s">
        <v>20</v>
      </c>
      <c r="X152" s="197" t="s">
        <v>20</v>
      </c>
      <c r="Y152" s="174">
        <v>0</v>
      </c>
      <c r="Z152" s="4"/>
      <c r="AA152" s="1"/>
      <c r="AB152" s="1"/>
    </row>
    <row r="153" spans="1:28" x14ac:dyDescent="0.25">
      <c r="A153" s="1067" t="s">
        <v>14</v>
      </c>
      <c r="B153" s="1068"/>
      <c r="C153" s="204"/>
      <c r="D153" s="206"/>
      <c r="E153" s="204"/>
      <c r="F153" s="206"/>
      <c r="G153" s="455"/>
      <c r="H153" s="78"/>
      <c r="I153" s="78"/>
      <c r="J153" s="78"/>
      <c r="K153" s="78"/>
      <c r="L153" s="78"/>
      <c r="M153" s="1"/>
      <c r="N153" s="427"/>
      <c r="O153" s="427"/>
      <c r="P153" s="428"/>
      <c r="Q153" s="428"/>
      <c r="R153" s="428"/>
      <c r="S153" s="428"/>
      <c r="T153" s="428"/>
      <c r="U153" s="428"/>
      <c r="V153" s="428"/>
      <c r="W153" s="428"/>
      <c r="X153" s="429"/>
      <c r="Y153" s="430">
        <v>0</v>
      </c>
      <c r="Z153" s="428"/>
      <c r="AA153" s="428"/>
      <c r="AB153" s="428"/>
    </row>
    <row r="154" spans="1:28" x14ac:dyDescent="0.25">
      <c r="A154" s="77" t="s">
        <v>191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430"/>
      <c r="O154" s="430"/>
      <c r="P154" s="430"/>
      <c r="Q154" s="430"/>
      <c r="R154" s="430"/>
      <c r="S154" s="430"/>
      <c r="T154" s="428"/>
      <c r="U154" s="430"/>
      <c r="V154" s="430"/>
      <c r="W154" s="430"/>
      <c r="X154" s="430"/>
      <c r="Y154" s="430"/>
      <c r="Z154" s="430"/>
      <c r="AA154" s="430"/>
      <c r="AB154" s="430"/>
    </row>
    <row r="155" spans="1:28" x14ac:dyDescent="0.25">
      <c r="A155" s="1040" t="s">
        <v>192</v>
      </c>
      <c r="B155" s="1041"/>
      <c r="C155" s="1075" t="s">
        <v>14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8"/>
      <c r="O155" s="428"/>
      <c r="P155" s="428"/>
      <c r="Q155" s="428"/>
      <c r="R155" s="428"/>
      <c r="S155" s="428"/>
      <c r="T155" s="428"/>
      <c r="U155" s="428"/>
      <c r="V155" s="428"/>
      <c r="W155" s="428"/>
      <c r="X155" s="428"/>
      <c r="Y155" s="428"/>
      <c r="Z155" s="428"/>
      <c r="AA155" s="428"/>
      <c r="AB155" s="428"/>
    </row>
    <row r="156" spans="1:28" x14ac:dyDescent="0.25">
      <c r="A156" s="1042"/>
      <c r="B156" s="1043"/>
      <c r="C156" s="107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8"/>
      <c r="O156" s="428"/>
      <c r="P156" s="430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</row>
    <row r="157" spans="1:28" x14ac:dyDescent="0.25">
      <c r="A157" s="1090" t="s">
        <v>193</v>
      </c>
      <c r="B157" s="1091"/>
      <c r="C157" s="423"/>
      <c r="D157" s="456"/>
      <c r="E157" s="424"/>
      <c r="F157" s="425"/>
      <c r="G157" s="1"/>
      <c r="H157" s="426"/>
      <c r="I157" s="426"/>
      <c r="J157" s="426"/>
      <c r="K157" s="426"/>
      <c r="L157" s="426"/>
      <c r="M157" s="426"/>
      <c r="N157" s="431"/>
      <c r="O157" s="431"/>
      <c r="P157" s="430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</row>
    <row r="158" spans="1:28" x14ac:dyDescent="0.25">
      <c r="A158" s="200" t="s">
        <v>194</v>
      </c>
      <c r="B158" s="198"/>
      <c r="C158" s="198"/>
      <c r="D158" s="21"/>
      <c r="E158" s="21"/>
      <c r="F158" s="21"/>
      <c r="G158" s="78"/>
      <c r="H158" s="78"/>
      <c r="I158" s="78"/>
      <c r="J158" s="78"/>
      <c r="K158" s="78"/>
      <c r="L158" s="78"/>
      <c r="M158" s="78"/>
      <c r="N158" s="427"/>
      <c r="O158" s="427"/>
      <c r="P158" s="428"/>
      <c r="Q158" s="428"/>
      <c r="R158" s="428"/>
      <c r="S158" s="428"/>
      <c r="T158" s="428"/>
      <c r="U158" s="428"/>
      <c r="V158" s="428"/>
      <c r="W158" s="428"/>
      <c r="X158" s="429"/>
      <c r="Y158" s="429"/>
      <c r="Z158" s="428"/>
      <c r="AA158" s="428"/>
      <c r="AB158" s="428"/>
    </row>
    <row r="159" spans="1:28" x14ac:dyDescent="0.25">
      <c r="A159" s="107"/>
      <c r="B159" s="108"/>
      <c r="C159" s="183" t="s">
        <v>14</v>
      </c>
      <c r="D159" s="21"/>
      <c r="E159" s="21"/>
      <c r="F159" s="21"/>
      <c r="G159" s="78"/>
      <c r="H159" s="78"/>
      <c r="I159" s="78"/>
      <c r="J159" s="78"/>
      <c r="K159" s="78"/>
      <c r="L159" s="78"/>
      <c r="M159" s="78"/>
      <c r="N159" s="78"/>
      <c r="O159" s="153"/>
      <c r="P159" s="1"/>
      <c r="Q159" s="1"/>
      <c r="R159" s="1"/>
      <c r="S159" s="1"/>
      <c r="T159" s="1"/>
      <c r="U159" s="1"/>
      <c r="V159" s="1"/>
      <c r="W159" s="1"/>
      <c r="X159" s="149"/>
      <c r="Y159" s="149"/>
      <c r="Z159" s="4"/>
      <c r="AA159" s="1"/>
      <c r="AB159" s="1"/>
    </row>
    <row r="160" spans="1:28" x14ac:dyDescent="0.25">
      <c r="A160" s="1077" t="s">
        <v>195</v>
      </c>
      <c r="B160" s="184" t="s">
        <v>196</v>
      </c>
      <c r="C160" s="346"/>
      <c r="D160" s="458"/>
      <c r="E160" s="21"/>
      <c r="F160" s="21"/>
      <c r="G160" s="78"/>
      <c r="H160" s="78"/>
      <c r="I160" s="78"/>
      <c r="J160" s="78"/>
      <c r="K160" s="78"/>
      <c r="L160" s="78"/>
      <c r="M160" s="78"/>
      <c r="N160" s="78"/>
      <c r="O160" s="153"/>
      <c r="P160" s="1"/>
      <c r="Q160" s="1"/>
      <c r="R160" s="1"/>
      <c r="S160" s="1"/>
      <c r="T160" s="1"/>
      <c r="U160" s="1"/>
      <c r="V160" s="1"/>
      <c r="W160" s="1"/>
      <c r="X160" s="149"/>
      <c r="Y160" s="149"/>
      <c r="Z160" s="4"/>
      <c r="AA160" s="1"/>
      <c r="AB160" s="1"/>
    </row>
    <row r="161" spans="1:26" x14ac:dyDescent="0.25">
      <c r="A161" s="1077"/>
      <c r="B161" s="185" t="s">
        <v>197</v>
      </c>
      <c r="C161" s="347"/>
      <c r="D161" s="458"/>
      <c r="E161" s="21"/>
      <c r="F161" s="21"/>
      <c r="G161" s="78"/>
      <c r="H161" s="78"/>
      <c r="I161" s="78"/>
      <c r="J161" s="78"/>
      <c r="K161" s="78"/>
      <c r="L161" s="78"/>
      <c r="M161" s="78"/>
      <c r="N161" s="78"/>
      <c r="O161" s="153"/>
      <c r="P161" s="1"/>
      <c r="Q161" s="1"/>
      <c r="R161" s="1"/>
      <c r="S161" s="1"/>
      <c r="T161" s="1"/>
      <c r="U161" s="1"/>
      <c r="V161" s="1"/>
      <c r="W161" s="1"/>
      <c r="X161" s="149"/>
      <c r="Y161" s="149"/>
      <c r="Z161" s="4"/>
    </row>
    <row r="162" spans="1:26" x14ac:dyDescent="0.25">
      <c r="A162" s="1065" t="s">
        <v>198</v>
      </c>
      <c r="B162" s="1066"/>
      <c r="C162" s="348"/>
      <c r="D162" s="458"/>
      <c r="E162" s="21"/>
      <c r="F162" s="21"/>
      <c r="G162" s="78"/>
      <c r="H162" s="78"/>
      <c r="I162" s="78"/>
      <c r="J162" s="78"/>
      <c r="K162" s="78"/>
      <c r="L162" s="78"/>
      <c r="M162" s="78"/>
      <c r="N162" s="78"/>
      <c r="O162" s="153"/>
      <c r="P162" s="1"/>
      <c r="Q162" s="1"/>
      <c r="R162" s="1"/>
      <c r="S162" s="1"/>
      <c r="T162" s="1"/>
      <c r="U162" s="1"/>
      <c r="V162" s="1"/>
      <c r="W162" s="1"/>
      <c r="X162" s="149"/>
      <c r="Y162" s="149"/>
      <c r="Z162" s="4"/>
    </row>
    <row r="163" spans="1:26" x14ac:dyDescent="0.25">
      <c r="A163" s="1069" t="s">
        <v>199</v>
      </c>
      <c r="B163" s="1070"/>
      <c r="C163" s="422"/>
      <c r="D163" s="458"/>
      <c r="E163" s="21"/>
      <c r="F163" s="21"/>
      <c r="G163" s="78"/>
      <c r="H163" s="78"/>
      <c r="I163" s="78"/>
      <c r="J163" s="78"/>
      <c r="K163" s="78"/>
      <c r="L163" s="78"/>
      <c r="M163" s="78"/>
      <c r="N163" s="78"/>
      <c r="O163" s="153"/>
      <c r="P163" s="1"/>
      <c r="Q163" s="1"/>
      <c r="R163" s="1"/>
      <c r="S163" s="1"/>
      <c r="T163" s="1"/>
      <c r="U163" s="1"/>
      <c r="V163" s="1"/>
      <c r="W163" s="1"/>
      <c r="X163" s="149"/>
      <c r="Y163" s="149"/>
      <c r="Z163" s="4"/>
    </row>
    <row r="164" spans="1:26" x14ac:dyDescent="0.25">
      <c r="A164" s="112" t="s">
        <v>200</v>
      </c>
      <c r="B164" s="20"/>
      <c r="C164" s="20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49"/>
      <c r="Y164" s="148"/>
      <c r="Z164" s="4"/>
    </row>
    <row r="165" spans="1:26" x14ac:dyDescent="0.2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49"/>
      <c r="Y165" s="148"/>
      <c r="Z165" s="4"/>
    </row>
    <row r="166" spans="1:26" ht="21" x14ac:dyDescent="0.25">
      <c r="A166" s="1042"/>
      <c r="B166" s="1043"/>
      <c r="C166" s="1081"/>
      <c r="D166" s="201" t="s">
        <v>205</v>
      </c>
      <c r="E166" s="413" t="s">
        <v>206</v>
      </c>
      <c r="F166" s="414" t="s">
        <v>207</v>
      </c>
      <c r="G166" s="414" t="s">
        <v>208</v>
      </c>
      <c r="H166" s="414" t="s">
        <v>209</v>
      </c>
      <c r="I166" s="415" t="s">
        <v>210</v>
      </c>
      <c r="J166" s="108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49"/>
      <c r="Y166" s="148"/>
      <c r="Z166" s="4"/>
    </row>
    <row r="167" spans="1:26" x14ac:dyDescent="0.25">
      <c r="A167" s="1030" t="s">
        <v>211</v>
      </c>
      <c r="B167" s="1031"/>
      <c r="C167" s="349">
        <v>0</v>
      </c>
      <c r="D167" s="186"/>
      <c r="E167" s="187"/>
      <c r="F167" s="187"/>
      <c r="G167" s="187"/>
      <c r="H167" s="187"/>
      <c r="I167" s="188"/>
      <c r="J167" s="350"/>
      <c r="K167" s="451" t="s">
        <v>20</v>
      </c>
      <c r="L167" s="78"/>
      <c r="M167" s="78"/>
      <c r="N167" s="78"/>
      <c r="O167" s="78"/>
      <c r="P167" s="101"/>
      <c r="Q167" s="101"/>
      <c r="R167" s="101"/>
      <c r="S167" s="1"/>
      <c r="T167" s="1"/>
      <c r="U167" s="1"/>
      <c r="V167" s="1"/>
      <c r="W167" s="1"/>
      <c r="X167" s="177">
        <v>0</v>
      </c>
      <c r="Y167" s="1"/>
      <c r="Z167" s="4"/>
    </row>
    <row r="168" spans="1:26" x14ac:dyDescent="0.25">
      <c r="A168" s="1071" t="s">
        <v>212</v>
      </c>
      <c r="B168" s="1072"/>
      <c r="C168" s="351">
        <v>0</v>
      </c>
      <c r="D168" s="189"/>
      <c r="E168" s="190"/>
      <c r="F168" s="190"/>
      <c r="G168" s="190"/>
      <c r="H168" s="190"/>
      <c r="I168" s="191"/>
      <c r="J168" s="352"/>
      <c r="K168" s="451" t="s">
        <v>20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7">
        <v>0</v>
      </c>
      <c r="Y168" s="149"/>
      <c r="Z168" s="4"/>
    </row>
    <row r="169" spans="1:26" x14ac:dyDescent="0.25">
      <c r="A169" s="1036" t="s">
        <v>213</v>
      </c>
      <c r="B169" s="1037"/>
      <c r="C169" s="353">
        <v>0</v>
      </c>
      <c r="D169" s="416"/>
      <c r="E169" s="417"/>
      <c r="F169" s="354"/>
      <c r="G169" s="354"/>
      <c r="H169" s="354"/>
      <c r="I169" s="355"/>
      <c r="J169" s="356"/>
      <c r="K169" s="451" t="s">
        <v>20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7">
        <v>0</v>
      </c>
      <c r="Y169" s="149"/>
      <c r="Z169" s="4"/>
    </row>
    <row r="170" spans="1:26" x14ac:dyDescent="0.25">
      <c r="A170" s="112" t="s">
        <v>214</v>
      </c>
      <c r="B170" s="113"/>
      <c r="C170" s="20"/>
      <c r="D170" s="20"/>
      <c r="E170" s="20"/>
      <c r="F170" s="20"/>
      <c r="G170" s="20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49"/>
      <c r="Y170" s="149"/>
      <c r="Z170" s="4"/>
    </row>
    <row r="171" spans="1:26" x14ac:dyDescent="0.2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114"/>
      <c r="N171" s="1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49"/>
      <c r="Z171" s="149"/>
    </row>
    <row r="172" spans="1:26" x14ac:dyDescent="0.25">
      <c r="A172" s="1042"/>
      <c r="B172" s="1043"/>
      <c r="C172" s="1043"/>
      <c r="D172" s="115" t="s">
        <v>219</v>
      </c>
      <c r="E172" s="111" t="s">
        <v>220</v>
      </c>
      <c r="F172" s="111" t="s">
        <v>221</v>
      </c>
      <c r="G172" s="111" t="s">
        <v>222</v>
      </c>
      <c r="H172" s="111" t="s">
        <v>223</v>
      </c>
      <c r="I172" s="111" t="s">
        <v>224</v>
      </c>
      <c r="J172" s="116" t="s">
        <v>225</v>
      </c>
      <c r="K172" s="111" t="s">
        <v>226</v>
      </c>
      <c r="L172" s="1081"/>
      <c r="M172" s="114"/>
      <c r="N172" s="1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49"/>
      <c r="Z172" s="149"/>
    </row>
    <row r="173" spans="1:26" x14ac:dyDescent="0.25">
      <c r="A173" s="1047" t="s">
        <v>227</v>
      </c>
      <c r="B173" s="1048"/>
      <c r="C173" s="357"/>
      <c r="D173" s="358"/>
      <c r="E173" s="359"/>
      <c r="F173" s="359"/>
      <c r="G173" s="359"/>
      <c r="H173" s="359"/>
      <c r="I173" s="359"/>
      <c r="J173" s="360"/>
      <c r="K173" s="359"/>
      <c r="L173" s="361"/>
      <c r="M173" s="463" t="s">
        <v>20</v>
      </c>
      <c r="N173" s="16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77">
        <v>0</v>
      </c>
      <c r="Z173" s="149"/>
    </row>
    <row r="174" spans="1:26" x14ac:dyDescent="0.25">
      <c r="A174" s="1038" t="s">
        <v>228</v>
      </c>
      <c r="B174" s="1039"/>
      <c r="C174" s="362"/>
      <c r="D174" s="363"/>
      <c r="E174" s="364"/>
      <c r="F174" s="364"/>
      <c r="G174" s="364"/>
      <c r="H174" s="364"/>
      <c r="I174" s="364"/>
      <c r="J174" s="365"/>
      <c r="K174" s="364"/>
      <c r="L174" s="366"/>
      <c r="M174" s="463" t="s">
        <v>20</v>
      </c>
      <c r="N174" s="16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77">
        <v>0</v>
      </c>
      <c r="Z174" s="148"/>
    </row>
    <row r="175" spans="1:26" x14ac:dyDescent="0.25">
      <c r="A175" s="1032" t="s">
        <v>229</v>
      </c>
      <c r="B175" s="1033"/>
      <c r="C175" s="367"/>
      <c r="D175" s="368"/>
      <c r="E175" s="369"/>
      <c r="F175" s="369"/>
      <c r="G175" s="369"/>
      <c r="H175" s="369"/>
      <c r="I175" s="369"/>
      <c r="J175" s="370"/>
      <c r="K175" s="369"/>
      <c r="L175" s="347"/>
      <c r="M175" s="463" t="s">
        <v>20</v>
      </c>
      <c r="N175" s="16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77">
        <v>0</v>
      </c>
      <c r="Z175" s="148"/>
    </row>
    <row r="176" spans="1:26" x14ac:dyDescent="0.25">
      <c r="A176" s="112" t="s">
        <v>230</v>
      </c>
      <c r="B176" s="507"/>
      <c r="C176" s="117"/>
      <c r="D176" s="117"/>
      <c r="E176" s="117"/>
      <c r="F176" s="117"/>
      <c r="G176" s="117"/>
      <c r="H176" s="117"/>
      <c r="I176" s="117"/>
      <c r="J176" s="117"/>
      <c r="K176" s="1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49"/>
      <c r="Y176" s="148"/>
      <c r="Z176" s="4"/>
    </row>
    <row r="177" spans="1:27" ht="42" x14ac:dyDescent="0.25">
      <c r="A177" s="1034" t="s">
        <v>231</v>
      </c>
      <c r="B177" s="1035"/>
      <c r="C177" s="504" t="s">
        <v>14</v>
      </c>
      <c r="D177" s="504" t="s">
        <v>130</v>
      </c>
      <c r="E177" s="98" t="s">
        <v>232</v>
      </c>
      <c r="F177" s="118"/>
      <c r="G177" s="20"/>
      <c r="H177" s="20"/>
      <c r="I177" s="1"/>
      <c r="J177" s="1"/>
      <c r="K177" s="1"/>
      <c r="L177" s="4" t="s">
        <v>233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49"/>
      <c r="Y177" s="149"/>
      <c r="Z177" s="4"/>
      <c r="AA177" s="1"/>
    </row>
    <row r="178" spans="1:27" x14ac:dyDescent="0.25">
      <c r="A178" s="1044" t="s">
        <v>234</v>
      </c>
      <c r="B178" s="119" t="s">
        <v>235</v>
      </c>
      <c r="C178" s="371">
        <v>150</v>
      </c>
      <c r="D178" s="372">
        <v>146</v>
      </c>
      <c r="E178" s="372"/>
      <c r="F178" s="459" t="s">
        <v>20</v>
      </c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77">
        <v>0</v>
      </c>
      <c r="Y178" s="149"/>
      <c r="Z178" s="4"/>
      <c r="AA178" s="1"/>
    </row>
    <row r="179" spans="1:27" x14ac:dyDescent="0.25">
      <c r="A179" s="1045"/>
      <c r="B179" s="120" t="s">
        <v>236</v>
      </c>
      <c r="C179" s="373"/>
      <c r="D179" s="374"/>
      <c r="E179" s="374"/>
      <c r="F179" s="459" t="s">
        <v>20</v>
      </c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77">
        <v>0</v>
      </c>
      <c r="Y179" s="148"/>
      <c r="Z179" s="4"/>
      <c r="AA179" s="1"/>
    </row>
    <row r="180" spans="1:27" x14ac:dyDescent="0.25">
      <c r="A180" s="1046"/>
      <c r="B180" s="121" t="s">
        <v>237</v>
      </c>
      <c r="C180" s="375"/>
      <c r="D180" s="376"/>
      <c r="E180" s="376"/>
      <c r="F180" s="459" t="s">
        <v>20</v>
      </c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77">
        <v>0</v>
      </c>
      <c r="Y180" s="149"/>
      <c r="Z180" s="4"/>
      <c r="AA180" s="1"/>
    </row>
    <row r="181" spans="1:27" x14ac:dyDescent="0.25">
      <c r="A181" s="122" t="s">
        <v>238</v>
      </c>
      <c r="B181" s="1"/>
      <c r="C181" s="123"/>
      <c r="D181" s="123"/>
      <c r="E181" s="101"/>
      <c r="F181" s="124"/>
      <c r="G181" s="124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49"/>
      <c r="Y181" s="148"/>
      <c r="Z181" s="4"/>
      <c r="AA181" s="1"/>
    </row>
    <row r="182" spans="1:27" ht="21" x14ac:dyDescent="0.25">
      <c r="A182" s="1015" t="s">
        <v>8</v>
      </c>
      <c r="B182" s="1016"/>
      <c r="C182" s="506" t="s">
        <v>202</v>
      </c>
      <c r="D182" s="506" t="s">
        <v>239</v>
      </c>
      <c r="E182" s="504" t="s">
        <v>240</v>
      </c>
      <c r="F182" s="506" t="s">
        <v>241</v>
      </c>
      <c r="G182" s="506" t="s">
        <v>242</v>
      </c>
      <c r="H182" s="506" t="s">
        <v>243</v>
      </c>
      <c r="I182" s="12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4"/>
      <c r="X182" s="149"/>
      <c r="Y182" s="148"/>
      <c r="Z182" s="4"/>
      <c r="AA182" s="4"/>
    </row>
    <row r="183" spans="1:27" x14ac:dyDescent="0.25">
      <c r="A183" s="1019" t="s">
        <v>244</v>
      </c>
      <c r="B183" s="498" t="s">
        <v>245</v>
      </c>
      <c r="C183" s="377">
        <v>0</v>
      </c>
      <c r="D183" s="378"/>
      <c r="E183" s="378"/>
      <c r="F183" s="489"/>
      <c r="G183" s="378"/>
      <c r="H183" s="378"/>
      <c r="I183" s="45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49"/>
      <c r="Y183" s="148"/>
      <c r="Z183" s="4"/>
      <c r="AA183" s="1"/>
    </row>
    <row r="184" spans="1:27" x14ac:dyDescent="0.25">
      <c r="A184" s="1020"/>
      <c r="B184" s="497" t="s">
        <v>246</v>
      </c>
      <c r="C184" s="379">
        <v>0</v>
      </c>
      <c r="D184" s="379">
        <v>0</v>
      </c>
      <c r="E184" s="379">
        <v>0</v>
      </c>
      <c r="F184" s="488">
        <v>0</v>
      </c>
      <c r="G184" s="482">
        <v>0</v>
      </c>
      <c r="H184" s="379">
        <v>0</v>
      </c>
      <c r="I184" s="45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49"/>
      <c r="Y184" s="148"/>
      <c r="Z184" s="4"/>
      <c r="AA184" s="1"/>
    </row>
    <row r="185" spans="1:27" x14ac:dyDescent="0.25">
      <c r="A185" s="1020"/>
      <c r="B185" s="129" t="s">
        <v>247</v>
      </c>
      <c r="C185" s="380">
        <v>0</v>
      </c>
      <c r="D185" s="381"/>
      <c r="E185" s="381"/>
      <c r="F185" s="489"/>
      <c r="G185" s="381"/>
      <c r="H185" s="381"/>
      <c r="I185" s="45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49"/>
      <c r="Y185" s="148"/>
      <c r="Z185" s="4"/>
      <c r="AA185" s="1"/>
    </row>
    <row r="186" spans="1:27" x14ac:dyDescent="0.25">
      <c r="A186" s="1020"/>
      <c r="B186" s="129" t="s">
        <v>248</v>
      </c>
      <c r="C186" s="380">
        <v>0</v>
      </c>
      <c r="D186" s="381"/>
      <c r="E186" s="381"/>
      <c r="F186" s="490"/>
      <c r="G186" s="381"/>
      <c r="H186" s="381"/>
      <c r="I186" s="45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49"/>
      <c r="Y186" s="148"/>
      <c r="Z186" s="4"/>
      <c r="AA186" s="1"/>
    </row>
    <row r="187" spans="1:27" x14ac:dyDescent="0.25">
      <c r="A187" s="1020"/>
      <c r="B187" s="130" t="s">
        <v>249</v>
      </c>
      <c r="C187" s="382">
        <v>0</v>
      </c>
      <c r="D187" s="374"/>
      <c r="E187" s="374"/>
      <c r="F187" s="490"/>
      <c r="G187" s="374"/>
      <c r="H187" s="374"/>
      <c r="I187" s="45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49"/>
      <c r="Y187" s="148"/>
      <c r="Z187" s="4"/>
      <c r="AA187" s="1"/>
    </row>
    <row r="188" spans="1:27" x14ac:dyDescent="0.25">
      <c r="A188" s="1020"/>
      <c r="B188" s="130" t="s">
        <v>250</v>
      </c>
      <c r="C188" s="382">
        <v>0</v>
      </c>
      <c r="D188" s="374"/>
      <c r="E188" s="374"/>
      <c r="F188" s="490"/>
      <c r="G188" s="374"/>
      <c r="H188" s="374"/>
      <c r="I188" s="45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49"/>
      <c r="Y188" s="148"/>
      <c r="Z188" s="4"/>
      <c r="AA188" s="1"/>
    </row>
    <row r="189" spans="1:27" x14ac:dyDescent="0.25">
      <c r="A189" s="1021"/>
      <c r="B189" s="131" t="s">
        <v>251</v>
      </c>
      <c r="C189" s="379">
        <v>0</v>
      </c>
      <c r="D189" s="376"/>
      <c r="E189" s="376"/>
      <c r="F189" s="491"/>
      <c r="G189" s="376"/>
      <c r="H189" s="376"/>
      <c r="I189" s="45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49"/>
      <c r="Y189" s="149"/>
      <c r="Z189" s="4"/>
      <c r="AA189" s="1"/>
    </row>
    <row r="190" spans="1:27" x14ac:dyDescent="0.25">
      <c r="A190" s="1020" t="s">
        <v>252</v>
      </c>
      <c r="B190" s="418" t="s">
        <v>245</v>
      </c>
      <c r="C190" s="419">
        <v>0</v>
      </c>
      <c r="D190" s="420"/>
      <c r="E190" s="420"/>
      <c r="F190" s="486"/>
      <c r="G190" s="483"/>
      <c r="H190" s="420"/>
      <c r="I190" s="45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49"/>
      <c r="Y190" s="149"/>
      <c r="Z190" s="4"/>
      <c r="AA190" s="1"/>
    </row>
    <row r="191" spans="1:27" x14ac:dyDescent="0.25">
      <c r="A191" s="1020"/>
      <c r="B191" s="498" t="s">
        <v>246</v>
      </c>
      <c r="C191" s="377">
        <v>0</v>
      </c>
      <c r="D191" s="383"/>
      <c r="E191" s="383"/>
      <c r="F191" s="489"/>
      <c r="G191" s="378"/>
      <c r="H191" s="383"/>
      <c r="I191" s="45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49"/>
      <c r="Y191" s="149"/>
      <c r="Z191" s="4"/>
      <c r="AA191" s="1"/>
    </row>
    <row r="192" spans="1:27" x14ac:dyDescent="0.25">
      <c r="A192" s="1020"/>
      <c r="B192" s="497" t="s">
        <v>253</v>
      </c>
      <c r="C192" s="379">
        <v>0</v>
      </c>
      <c r="D192" s="375"/>
      <c r="E192" s="375"/>
      <c r="F192" s="491"/>
      <c r="G192" s="376"/>
      <c r="H192" s="375"/>
      <c r="I192" s="45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49"/>
      <c r="Y192" s="149"/>
      <c r="Z192" s="4"/>
      <c r="AA192" s="1"/>
    </row>
    <row r="193" spans="1:55" x14ac:dyDescent="0.25">
      <c r="A193" s="1019" t="s">
        <v>254</v>
      </c>
      <c r="B193" s="498" t="s">
        <v>245</v>
      </c>
      <c r="C193" s="377">
        <v>0</v>
      </c>
      <c r="D193" s="383"/>
      <c r="E193" s="383"/>
      <c r="F193" s="489"/>
      <c r="G193" s="378"/>
      <c r="H193" s="383"/>
      <c r="I193" s="45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49"/>
      <c r="Y193" s="149"/>
      <c r="Z193" s="4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x14ac:dyDescent="0.25">
      <c r="A194" s="1020"/>
      <c r="B194" s="132" t="s">
        <v>246</v>
      </c>
      <c r="C194" s="384">
        <v>0</v>
      </c>
      <c r="D194" s="421"/>
      <c r="E194" s="421"/>
      <c r="F194" s="491"/>
      <c r="G194" s="484"/>
      <c r="H194" s="421"/>
      <c r="I194" s="45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49"/>
      <c r="Y194" s="149"/>
      <c r="Z194" s="4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x14ac:dyDescent="0.25">
      <c r="A195" s="1021"/>
      <c r="B195" s="133" t="s">
        <v>255</v>
      </c>
      <c r="C195" s="385">
        <v>0</v>
      </c>
      <c r="D195" s="390"/>
      <c r="E195" s="390"/>
      <c r="F195" s="487"/>
      <c r="G195" s="485"/>
      <c r="H195" s="390"/>
      <c r="I195" s="45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06"/>
      <c r="X195" s="149"/>
      <c r="Y195" s="154"/>
      <c r="Z195" s="106"/>
      <c r="AA195" s="106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x14ac:dyDescent="0.25">
      <c r="A196" s="1021" t="s">
        <v>256</v>
      </c>
      <c r="B196" s="498" t="s">
        <v>245</v>
      </c>
      <c r="C196" s="383"/>
      <c r="D196" s="387"/>
      <c r="E196" s="388"/>
      <c r="F196" s="388"/>
      <c r="G196" s="388"/>
      <c r="H196" s="389"/>
      <c r="I196" s="45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35"/>
      <c r="X196" s="155"/>
      <c r="Y196" s="155"/>
      <c r="Z196" s="175"/>
      <c r="AA196" s="137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x14ac:dyDescent="0.25">
      <c r="A197" s="1022"/>
      <c r="B197" s="497" t="s">
        <v>257</v>
      </c>
      <c r="C197" s="375"/>
      <c r="D197" s="391"/>
      <c r="E197" s="392"/>
      <c r="F197" s="392"/>
      <c r="G197" s="392"/>
      <c r="H197" s="393"/>
      <c r="I197" s="45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68"/>
      <c r="X197" s="472"/>
      <c r="Y197" s="156"/>
      <c r="Z197" s="1"/>
      <c r="AA197" s="139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x14ac:dyDescent="0.25">
      <c r="A198" s="1022" t="s">
        <v>258</v>
      </c>
      <c r="B198" s="1027"/>
      <c r="C198" s="386"/>
      <c r="D198" s="394"/>
      <c r="E198" s="395"/>
      <c r="F198" s="395"/>
      <c r="G198" s="395"/>
      <c r="H198" s="396"/>
      <c r="I198" s="14" t="s">
        <v>20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68"/>
      <c r="X198" s="471" t="s">
        <v>20</v>
      </c>
      <c r="Y198" s="156"/>
      <c r="Z198" s="171">
        <v>0</v>
      </c>
      <c r="AA198" s="139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x14ac:dyDescent="0.25">
      <c r="A199" s="192" t="s">
        <v>259</v>
      </c>
      <c r="B199" s="4"/>
      <c r="C199" s="4"/>
      <c r="D199" s="4"/>
      <c r="E199" s="78"/>
      <c r="F199" s="78"/>
      <c r="G199" s="78"/>
      <c r="H199" s="4"/>
      <c r="I199" s="135"/>
      <c r="J199" s="135"/>
      <c r="K199" s="135"/>
      <c r="L199" s="135"/>
      <c r="M199" s="135"/>
      <c r="N199" s="135"/>
      <c r="O199" s="136"/>
      <c r="P199" s="136"/>
      <c r="Q199" s="136"/>
      <c r="R199" s="136"/>
      <c r="S199" s="136"/>
      <c r="T199" s="136"/>
      <c r="U199" s="136"/>
      <c r="V199" s="158"/>
      <c r="W199" s="168"/>
      <c r="X199" s="156"/>
      <c r="Y199" s="156"/>
      <c r="Z199" s="176"/>
      <c r="AA199" s="139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37"/>
      <c r="AZ199" s="137"/>
      <c r="BA199" s="137"/>
      <c r="BB199" s="138"/>
      <c r="BC199" s="138"/>
    </row>
    <row r="200" spans="1:55" ht="21" x14ac:dyDescent="0.25">
      <c r="A200" s="1028" t="s">
        <v>260</v>
      </c>
      <c r="B200" s="1029"/>
      <c r="C200" s="193" t="s">
        <v>261</v>
      </c>
      <c r="D200" s="78"/>
      <c r="E200" s="78"/>
      <c r="F200" s="78"/>
      <c r="G200" s="4"/>
      <c r="H200" s="4"/>
      <c r="I200" s="159"/>
      <c r="J200" s="159"/>
      <c r="K200" s="159"/>
      <c r="L200" s="159"/>
      <c r="M200" s="159"/>
      <c r="N200" s="160"/>
      <c r="O200" s="161"/>
      <c r="P200" s="161"/>
      <c r="Q200" s="161"/>
      <c r="R200" s="161"/>
      <c r="S200" s="161"/>
      <c r="T200" s="161"/>
      <c r="U200" s="161"/>
      <c r="V200" s="162"/>
      <c r="W200" s="168"/>
      <c r="X200" s="156"/>
      <c r="Y200" s="156"/>
      <c r="Z200" s="176"/>
      <c r="AA200" s="139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3"/>
      <c r="AZ200" s="163"/>
      <c r="BA200" s="163"/>
      <c r="BB200" s="164"/>
      <c r="BC200" s="164"/>
    </row>
    <row r="201" spans="1:55" ht="15.75" x14ac:dyDescent="0.25">
      <c r="A201" s="1025" t="s">
        <v>262</v>
      </c>
      <c r="B201" s="1026"/>
      <c r="C201" s="194"/>
      <c r="D201" s="460"/>
      <c r="E201" s="78"/>
      <c r="F201" s="78"/>
      <c r="G201" s="4"/>
      <c r="H201" s="4"/>
      <c r="I201" s="159"/>
      <c r="J201" s="159"/>
      <c r="K201" s="159"/>
      <c r="L201" s="159"/>
      <c r="M201" s="159"/>
      <c r="N201" s="160"/>
      <c r="O201" s="161"/>
      <c r="P201" s="161"/>
      <c r="Q201" s="161"/>
      <c r="R201" s="161"/>
      <c r="S201" s="161"/>
      <c r="T201" s="161"/>
      <c r="U201" s="161"/>
      <c r="V201" s="162"/>
      <c r="W201" s="168"/>
      <c r="X201" s="156"/>
      <c r="Y201" s="156"/>
      <c r="Z201" s="176"/>
      <c r="AA201" s="139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  <c r="AU201" s="162"/>
      <c r="AV201" s="162"/>
      <c r="AW201" s="162"/>
      <c r="AX201" s="162"/>
      <c r="AY201" s="163"/>
      <c r="AZ201" s="163"/>
      <c r="BA201" s="163"/>
      <c r="BB201" s="164"/>
      <c r="BC201" s="164"/>
    </row>
    <row r="202" spans="1:55" ht="15.75" x14ac:dyDescent="0.25">
      <c r="A202" s="1023" t="s">
        <v>263</v>
      </c>
      <c r="B202" s="1024"/>
      <c r="C202" s="195"/>
      <c r="D202" s="460"/>
      <c r="E202" s="78"/>
      <c r="F202" s="78"/>
      <c r="G202" s="4"/>
      <c r="H202" s="4"/>
      <c r="I202" s="159"/>
      <c r="J202" s="159"/>
      <c r="K202" s="159"/>
      <c r="L202" s="159"/>
      <c r="M202" s="159"/>
      <c r="N202" s="160"/>
      <c r="O202" s="161"/>
      <c r="P202" s="161"/>
      <c r="Q202" s="161"/>
      <c r="R202" s="161"/>
      <c r="S202" s="161"/>
      <c r="T202" s="161"/>
      <c r="U202" s="161"/>
      <c r="V202" s="162"/>
      <c r="W202" s="168"/>
      <c r="X202" s="156"/>
      <c r="Y202" s="156"/>
      <c r="Z202" s="176"/>
      <c r="AA202" s="139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3"/>
      <c r="AZ202" s="163"/>
      <c r="BA202" s="163"/>
      <c r="BB202" s="164"/>
      <c r="BC202" s="164"/>
    </row>
    <row r="203" spans="1:55" ht="15.75" x14ac:dyDescent="0.25">
      <c r="A203" s="1017" t="s">
        <v>264</v>
      </c>
      <c r="B203" s="1018"/>
      <c r="C203" s="196"/>
      <c r="D203" s="460"/>
      <c r="E203" s="78"/>
      <c r="F203" s="78"/>
      <c r="G203" s="4"/>
      <c r="H203" s="4"/>
      <c r="I203" s="159"/>
      <c r="J203" s="159"/>
      <c r="K203" s="159"/>
      <c r="L203" s="159"/>
      <c r="M203" s="159"/>
      <c r="N203" s="160"/>
      <c r="O203" s="161"/>
      <c r="P203" s="161"/>
      <c r="Q203" s="161"/>
      <c r="R203" s="161"/>
      <c r="S203" s="161"/>
      <c r="T203" s="161"/>
      <c r="U203" s="161"/>
      <c r="V203" s="162"/>
      <c r="W203" s="168"/>
      <c r="X203" s="156"/>
      <c r="Y203" s="156"/>
      <c r="Z203" s="176"/>
      <c r="AA203" s="139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3"/>
      <c r="AZ203" s="163"/>
      <c r="BA203" s="163"/>
      <c r="BB203" s="164"/>
      <c r="BC203" s="164"/>
    </row>
    <row r="204" spans="1:55" x14ac:dyDescent="0.25">
      <c r="A204" s="157" t="s">
        <v>265</v>
      </c>
      <c r="B204" s="134"/>
      <c r="C204" s="134"/>
      <c r="D204" s="134"/>
      <c r="E204" s="135"/>
      <c r="F204" s="136"/>
      <c r="G204" s="136"/>
      <c r="H204" s="1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49"/>
      <c r="Y204" s="14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x14ac:dyDescent="0.25">
      <c r="A205" s="1009" t="s">
        <v>266</v>
      </c>
      <c r="B205" s="1010"/>
      <c r="C205" s="1013" t="s">
        <v>261</v>
      </c>
      <c r="D205" s="134"/>
      <c r="E205" s="135"/>
      <c r="F205" s="159"/>
      <c r="G205" s="159"/>
      <c r="H205" s="15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77">
        <v>0</v>
      </c>
      <c r="Y205" s="149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x14ac:dyDescent="0.25">
      <c r="A206" s="1011"/>
      <c r="B206" s="1012"/>
      <c r="C206" s="1014"/>
      <c r="D206" s="134"/>
      <c r="E206" s="135"/>
      <c r="F206" s="159"/>
      <c r="G206" s="159"/>
      <c r="H206" s="15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77">
        <v>0</v>
      </c>
      <c r="Y206" s="149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x14ac:dyDescent="0.25">
      <c r="A207" s="140"/>
      <c r="B207" s="141" t="s">
        <v>267</v>
      </c>
      <c r="C207" s="346"/>
      <c r="D207" s="461"/>
      <c r="E207" s="135"/>
      <c r="F207" s="159"/>
      <c r="G207" s="159"/>
      <c r="H207" s="15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77">
        <v>0</v>
      </c>
      <c r="Y207" s="149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x14ac:dyDescent="0.25">
      <c r="A208" s="142"/>
      <c r="B208" s="143" t="s">
        <v>268</v>
      </c>
      <c r="C208" s="366"/>
      <c r="D208" s="461"/>
      <c r="E208" s="135"/>
      <c r="F208" s="159"/>
      <c r="G208" s="159"/>
      <c r="H208" s="15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49"/>
      <c r="Y208" s="149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25" x14ac:dyDescent="0.25">
      <c r="A209" s="142"/>
      <c r="B209" s="143" t="s">
        <v>269</v>
      </c>
      <c r="C209" s="366"/>
      <c r="D209" s="461"/>
      <c r="E209" s="135"/>
      <c r="F209" s="159"/>
      <c r="G209" s="159"/>
      <c r="H209" s="15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49"/>
      <c r="Y209" s="149"/>
    </row>
    <row r="210" spans="1:25" x14ac:dyDescent="0.25">
      <c r="A210" s="142"/>
      <c r="B210" s="143" t="s">
        <v>270</v>
      </c>
      <c r="C210" s="366"/>
      <c r="D210" s="461"/>
      <c r="E210" s="135"/>
      <c r="F210" s="159"/>
      <c r="G210" s="159"/>
      <c r="H210" s="15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49"/>
      <c r="Y210" s="149"/>
    </row>
    <row r="211" spans="1:25" x14ac:dyDescent="0.25">
      <c r="A211" s="142"/>
      <c r="B211" s="143" t="s">
        <v>271</v>
      </c>
      <c r="C211" s="366"/>
      <c r="D211" s="461"/>
      <c r="E211" s="135"/>
      <c r="F211" s="159"/>
      <c r="G211" s="159"/>
      <c r="H211" s="15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49"/>
      <c r="Y211" s="149"/>
    </row>
    <row r="212" spans="1:25" x14ac:dyDescent="0.25">
      <c r="A212" s="142"/>
      <c r="B212" s="143" t="s">
        <v>272</v>
      </c>
      <c r="C212" s="366"/>
      <c r="D212" s="461"/>
      <c r="E212" s="135"/>
      <c r="F212" s="159"/>
      <c r="G212" s="159"/>
      <c r="H212" s="15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49"/>
      <c r="Y212" s="149"/>
    </row>
    <row r="213" spans="1:25" x14ac:dyDescent="0.25">
      <c r="A213" s="165"/>
      <c r="B213" s="166" t="s">
        <v>273</v>
      </c>
      <c r="C213" s="347"/>
      <c r="D213" s="461"/>
      <c r="E213" s="135"/>
      <c r="F213" s="159"/>
      <c r="G213" s="159"/>
      <c r="H213" s="15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49"/>
      <c r="Y213" s="149"/>
    </row>
    <row r="214" spans="1:25" x14ac:dyDescent="0.25">
      <c r="A214" s="144"/>
      <c r="B214" s="20"/>
      <c r="C214" s="145"/>
      <c r="D214" s="145"/>
      <c r="E214" s="14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49"/>
      <c r="Y214" s="149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49"/>
      <c r="Y215" s="149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49"/>
      <c r="Y216" s="149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49"/>
      <c r="Y217" s="149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49"/>
      <c r="Y218" s="149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49"/>
      <c r="Y219" s="149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49"/>
      <c r="Y220" s="149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49"/>
      <c r="Y221" s="149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49"/>
      <c r="Y222" s="149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49"/>
      <c r="Y223" s="149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49"/>
      <c r="Y224" s="149"/>
    </row>
    <row r="225" spans="24:25" x14ac:dyDescent="0.25">
      <c r="X225" s="149"/>
      <c r="Y225" s="149"/>
    </row>
    <row r="226" spans="24:25" x14ac:dyDescent="0.25">
      <c r="X226" s="149"/>
      <c r="Y226" s="149"/>
    </row>
    <row r="227" spans="24:25" x14ac:dyDescent="0.25">
      <c r="X227" s="149"/>
      <c r="Y227" s="149"/>
    </row>
    <row r="228" spans="24:25" x14ac:dyDescent="0.25">
      <c r="X228" s="149"/>
      <c r="Y228" s="149"/>
    </row>
    <row r="229" spans="24:25" x14ac:dyDescent="0.25">
      <c r="X229" s="149"/>
      <c r="Y229" s="149"/>
    </row>
    <row r="230" spans="24:25" x14ac:dyDescent="0.25">
      <c r="X230" s="149"/>
      <c r="Y230" s="149"/>
    </row>
    <row r="231" spans="24:25" x14ac:dyDescent="0.25">
      <c r="X231" s="149"/>
      <c r="Y231" s="149"/>
    </row>
    <row r="232" spans="24:25" x14ac:dyDescent="0.25">
      <c r="X232" s="149"/>
      <c r="Y232" s="149"/>
    </row>
    <row r="233" spans="24:25" x14ac:dyDescent="0.25">
      <c r="X233" s="149"/>
      <c r="Y233" s="149"/>
    </row>
    <row r="234" spans="24:25" x14ac:dyDescent="0.25">
      <c r="X234" s="149"/>
      <c r="Y234" s="149"/>
    </row>
    <row r="235" spans="24:25" x14ac:dyDescent="0.25">
      <c r="X235" s="149"/>
      <c r="Y235" s="149"/>
    </row>
    <row r="236" spans="24:25" x14ac:dyDescent="0.25">
      <c r="X236" s="149"/>
      <c r="Y236" s="149"/>
    </row>
    <row r="237" spans="24:25" x14ac:dyDescent="0.25">
      <c r="X237" s="149"/>
      <c r="Y237" s="149"/>
    </row>
    <row r="238" spans="24:25" x14ac:dyDescent="0.25">
      <c r="X238" s="149"/>
      <c r="Y238" s="149"/>
    </row>
    <row r="239" spans="24:25" x14ac:dyDescent="0.25">
      <c r="X239" s="149"/>
      <c r="Y239" s="149"/>
    </row>
    <row r="240" spans="24:25" x14ac:dyDescent="0.25">
      <c r="X240" s="149"/>
      <c r="Y240" s="149"/>
    </row>
    <row r="241" spans="24:25" x14ac:dyDescent="0.25">
      <c r="X241" s="149"/>
      <c r="Y241" s="149"/>
    </row>
    <row r="242" spans="24:25" x14ac:dyDescent="0.25">
      <c r="X242" s="149"/>
      <c r="Y242" s="149"/>
    </row>
    <row r="243" spans="24:25" x14ac:dyDescent="0.25">
      <c r="X243" s="149"/>
      <c r="Y243" s="149"/>
    </row>
    <row r="244" spans="24:25" x14ac:dyDescent="0.25">
      <c r="X244" s="149"/>
      <c r="Y244" s="149"/>
    </row>
    <row r="245" spans="24:25" x14ac:dyDescent="0.25">
      <c r="X245" s="149"/>
      <c r="Y245" s="149"/>
    </row>
    <row r="246" spans="24:25" x14ac:dyDescent="0.25">
      <c r="X246" s="149"/>
      <c r="Y246" s="149"/>
    </row>
    <row r="247" spans="24:25" x14ac:dyDescent="0.25">
      <c r="X247" s="149"/>
      <c r="Y247" s="149"/>
    </row>
    <row r="248" spans="24:25" x14ac:dyDescent="0.25">
      <c r="X248" s="149"/>
      <c r="Y248" s="149"/>
    </row>
    <row r="249" spans="24:25" x14ac:dyDescent="0.25">
      <c r="X249" s="149"/>
      <c r="Y249" s="149"/>
    </row>
    <row r="250" spans="24:25" x14ac:dyDescent="0.25">
      <c r="X250" s="149"/>
      <c r="Y250" s="149"/>
    </row>
    <row r="251" spans="24:25" x14ac:dyDescent="0.25">
      <c r="X251" s="149"/>
      <c r="Y251" s="149"/>
    </row>
    <row r="252" spans="24:25" x14ac:dyDescent="0.25">
      <c r="X252" s="149"/>
      <c r="Y252" s="149"/>
    </row>
    <row r="253" spans="24:25" x14ac:dyDescent="0.25">
      <c r="X253" s="149"/>
      <c r="Y253" s="149"/>
    </row>
    <row r="254" spans="24:25" x14ac:dyDescent="0.25">
      <c r="X254" s="149"/>
      <c r="Y254" s="149"/>
    </row>
    <row r="255" spans="24:25" x14ac:dyDescent="0.25">
      <c r="X255" s="149"/>
      <c r="Y255" s="149"/>
    </row>
    <row r="256" spans="24:25" x14ac:dyDescent="0.25">
      <c r="X256" s="149"/>
      <c r="Y256" s="149"/>
    </row>
    <row r="257" spans="24:25" x14ac:dyDescent="0.25">
      <c r="X257" s="149"/>
      <c r="Y257" s="149"/>
    </row>
    <row r="258" spans="24:25" x14ac:dyDescent="0.25">
      <c r="X258" s="149"/>
      <c r="Y258" s="149"/>
    </row>
    <row r="259" spans="24:25" x14ac:dyDescent="0.25">
      <c r="X259" s="149"/>
      <c r="Y259" s="149"/>
    </row>
    <row r="260" spans="24:25" x14ac:dyDescent="0.25">
      <c r="X260" s="149"/>
      <c r="Y260" s="149"/>
    </row>
    <row r="261" spans="24:25" x14ac:dyDescent="0.25">
      <c r="X261" s="149"/>
      <c r="Y261" s="149"/>
    </row>
    <row r="262" spans="24:25" x14ac:dyDescent="0.25">
      <c r="X262" s="149"/>
      <c r="Y262" s="149"/>
    </row>
    <row r="263" spans="24:25" x14ac:dyDescent="0.25">
      <c r="X263" s="149"/>
      <c r="Y263" s="149"/>
    </row>
    <row r="264" spans="24:25" x14ac:dyDescent="0.25">
      <c r="X264" s="149"/>
      <c r="Y264" s="149"/>
    </row>
    <row r="265" spans="24:25" x14ac:dyDescent="0.25">
      <c r="X265" s="149"/>
      <c r="Y265" s="149"/>
    </row>
    <row r="266" spans="24:25" x14ac:dyDescent="0.25">
      <c r="X266" s="149"/>
      <c r="Y266" s="149"/>
    </row>
    <row r="267" spans="24:25" x14ac:dyDescent="0.25">
      <c r="X267" s="149"/>
      <c r="Y267" s="149"/>
    </row>
    <row r="268" spans="24:25" x14ac:dyDescent="0.25">
      <c r="X268" s="149"/>
      <c r="Y268" s="149"/>
    </row>
    <row r="269" spans="24:25" x14ac:dyDescent="0.25">
      <c r="X269" s="149"/>
      <c r="Y269" s="149"/>
    </row>
    <row r="270" spans="24:25" x14ac:dyDescent="0.25">
      <c r="X270" s="149"/>
      <c r="Y270" s="149"/>
    </row>
    <row r="271" spans="24:25" x14ac:dyDescent="0.25">
      <c r="X271" s="149"/>
      <c r="Y271" s="149"/>
    </row>
    <row r="272" spans="24:25" x14ac:dyDescent="0.25">
      <c r="X272" s="149"/>
      <c r="Y272" s="149"/>
    </row>
    <row r="273" spans="24:25" x14ac:dyDescent="0.25">
      <c r="X273" s="149"/>
      <c r="Y273" s="149"/>
    </row>
    <row r="274" spans="24:25" x14ac:dyDescent="0.25">
      <c r="X274" s="149"/>
      <c r="Y274" s="149"/>
    </row>
    <row r="275" spans="24:25" x14ac:dyDescent="0.25">
      <c r="X275" s="149"/>
      <c r="Y275" s="149"/>
    </row>
    <row r="276" spans="24:25" x14ac:dyDescent="0.25">
      <c r="X276" s="149"/>
      <c r="Y276" s="149"/>
    </row>
    <row r="277" spans="24:25" x14ac:dyDescent="0.25">
      <c r="X277" s="149"/>
      <c r="Y277" s="149"/>
    </row>
    <row r="278" spans="24:25" x14ac:dyDescent="0.25">
      <c r="X278" s="149"/>
      <c r="Y278" s="149"/>
    </row>
    <row r="279" spans="24:25" x14ac:dyDescent="0.25">
      <c r="X279" s="149"/>
      <c r="Y279" s="149"/>
    </row>
    <row r="280" spans="24:25" x14ac:dyDescent="0.25">
      <c r="X280" s="149"/>
      <c r="Y280" s="149"/>
    </row>
    <row r="281" spans="24:25" x14ac:dyDescent="0.25">
      <c r="X281" s="149"/>
      <c r="Y281" s="149"/>
    </row>
    <row r="282" spans="24:25" x14ac:dyDescent="0.25">
      <c r="X282" s="149"/>
      <c r="Y282" s="149"/>
    </row>
    <row r="283" spans="24:25" x14ac:dyDescent="0.25">
      <c r="X283" s="149"/>
      <c r="Y283" s="149"/>
    </row>
    <row r="284" spans="24:25" x14ac:dyDescent="0.25">
      <c r="X284" s="149"/>
      <c r="Y284" s="149"/>
    </row>
    <row r="285" spans="24:25" x14ac:dyDescent="0.25">
      <c r="X285" s="149"/>
      <c r="Y285" s="149"/>
    </row>
    <row r="286" spans="24:25" x14ac:dyDescent="0.25">
      <c r="X286" s="149"/>
      <c r="Y286" s="149"/>
    </row>
    <row r="287" spans="24:25" x14ac:dyDescent="0.25">
      <c r="X287" s="149"/>
      <c r="Y287" s="149"/>
    </row>
    <row r="288" spans="24:25" x14ac:dyDescent="0.25">
      <c r="X288" s="149"/>
      <c r="Y288" s="149"/>
    </row>
    <row r="289" spans="24:25" x14ac:dyDescent="0.25">
      <c r="X289" s="149"/>
      <c r="Y289" s="149"/>
    </row>
    <row r="290" spans="24:25" x14ac:dyDescent="0.25">
      <c r="X290" s="149"/>
      <c r="Y290" s="149"/>
    </row>
    <row r="291" spans="24:25" x14ac:dyDescent="0.25">
      <c r="X291" s="149"/>
      <c r="Y291" s="149"/>
    </row>
    <row r="292" spans="24:25" x14ac:dyDescent="0.25">
      <c r="X292" s="149"/>
      <c r="Y292" s="149"/>
    </row>
    <row r="293" spans="24:25" x14ac:dyDescent="0.25">
      <c r="X293" s="149"/>
      <c r="Y293" s="149"/>
    </row>
    <row r="294" spans="24:25" x14ac:dyDescent="0.25">
      <c r="X294" s="149"/>
      <c r="Y294" s="149"/>
    </row>
    <row r="295" spans="24:25" x14ac:dyDescent="0.25">
      <c r="X295" s="149"/>
      <c r="Y295" s="149"/>
    </row>
    <row r="296" spans="24:25" x14ac:dyDescent="0.25">
      <c r="X296" s="149"/>
      <c r="Y296" s="149"/>
    </row>
    <row r="297" spans="24:25" x14ac:dyDescent="0.25">
      <c r="X297" s="149"/>
      <c r="Y297" s="149"/>
    </row>
    <row r="298" spans="24:25" x14ac:dyDescent="0.25">
      <c r="X298" s="149"/>
      <c r="Y298" s="149"/>
    </row>
    <row r="299" spans="24:25" x14ac:dyDescent="0.25">
      <c r="X299" s="149"/>
      <c r="Y299" s="149"/>
    </row>
    <row r="300" spans="24:25" x14ac:dyDescent="0.25">
      <c r="X300" s="149"/>
      <c r="Y300" s="149"/>
    </row>
    <row r="301" spans="24:25" x14ac:dyDescent="0.25">
      <c r="X301" s="149"/>
      <c r="Y301" s="149"/>
    </row>
    <row r="302" spans="24:25" x14ac:dyDescent="0.25">
      <c r="X302" s="149"/>
      <c r="Y302" s="149"/>
    </row>
    <row r="303" spans="24:25" x14ac:dyDescent="0.25">
      <c r="X303" s="149"/>
      <c r="Y303" s="149"/>
    </row>
    <row r="304" spans="24:25" x14ac:dyDescent="0.25">
      <c r="X304" s="149"/>
      <c r="Y304" s="149"/>
    </row>
    <row r="305" spans="24:25" x14ac:dyDescent="0.25">
      <c r="X305" s="149"/>
      <c r="Y305" s="149"/>
    </row>
    <row r="306" spans="24:25" x14ac:dyDescent="0.25">
      <c r="X306" s="149"/>
      <c r="Y306" s="149"/>
    </row>
    <row r="307" spans="24:25" x14ac:dyDescent="0.25">
      <c r="X307" s="149"/>
      <c r="Y307" s="149"/>
    </row>
    <row r="308" spans="24:25" x14ac:dyDescent="0.25">
      <c r="X308" s="149"/>
      <c r="Y308" s="149"/>
    </row>
    <row r="309" spans="24:25" x14ac:dyDescent="0.25">
      <c r="X309" s="149"/>
      <c r="Y309" s="149"/>
    </row>
    <row r="310" spans="24:25" x14ac:dyDescent="0.25">
      <c r="X310" s="149"/>
      <c r="Y310" s="149"/>
    </row>
    <row r="311" spans="24:25" x14ac:dyDescent="0.25">
      <c r="X311" s="149"/>
      <c r="Y311" s="149"/>
    </row>
    <row r="312" spans="24:25" x14ac:dyDescent="0.25">
      <c r="X312" s="149"/>
      <c r="Y312" s="149"/>
    </row>
    <row r="313" spans="24:25" x14ac:dyDescent="0.25">
      <c r="X313" s="149"/>
      <c r="Y313" s="149"/>
    </row>
    <row r="314" spans="24:25" x14ac:dyDescent="0.25">
      <c r="X314" s="149"/>
      <c r="Y314" s="149"/>
    </row>
    <row r="315" spans="24:25" x14ac:dyDescent="0.25">
      <c r="X315" s="149"/>
      <c r="Y315" s="149"/>
    </row>
    <row r="316" spans="24:25" x14ac:dyDescent="0.25">
      <c r="X316" s="149"/>
      <c r="Y316" s="149"/>
    </row>
    <row r="317" spans="24:25" x14ac:dyDescent="0.25">
      <c r="X317" s="149"/>
      <c r="Y317" s="149"/>
    </row>
    <row r="318" spans="24:25" x14ac:dyDescent="0.25">
      <c r="X318" s="149"/>
      <c r="Y318" s="149"/>
    </row>
    <row r="319" spans="24:25" x14ac:dyDescent="0.25">
      <c r="X319" s="149"/>
      <c r="Y319" s="149"/>
    </row>
    <row r="320" spans="24:25" x14ac:dyDescent="0.25">
      <c r="X320" s="149"/>
      <c r="Y320" s="149"/>
    </row>
    <row r="321" spans="24:25" x14ac:dyDescent="0.25">
      <c r="X321" s="149"/>
      <c r="Y321" s="149"/>
    </row>
    <row r="322" spans="24:25" x14ac:dyDescent="0.25">
      <c r="X322" s="149"/>
      <c r="Y322" s="149"/>
    </row>
    <row r="323" spans="24:25" x14ac:dyDescent="0.25">
      <c r="X323" s="149"/>
      <c r="Y323" s="149"/>
    </row>
    <row r="324" spans="24:25" x14ac:dyDescent="0.25">
      <c r="X324" s="149"/>
      <c r="Y324" s="149"/>
    </row>
    <row r="325" spans="24:25" x14ac:dyDescent="0.25">
      <c r="X325" s="149"/>
      <c r="Y325" s="149"/>
    </row>
    <row r="326" spans="24:25" x14ac:dyDescent="0.25">
      <c r="X326" s="149"/>
      <c r="Y326" s="149"/>
    </row>
    <row r="327" spans="24:25" x14ac:dyDescent="0.25">
      <c r="X327" s="149"/>
      <c r="Y327" s="149"/>
    </row>
    <row r="328" spans="24:25" x14ac:dyDescent="0.25">
      <c r="X328" s="149"/>
      <c r="Y328" s="149"/>
    </row>
    <row r="329" spans="24:25" x14ac:dyDescent="0.25">
      <c r="X329" s="149"/>
      <c r="Y329" s="149"/>
    </row>
    <row r="330" spans="24:25" x14ac:dyDescent="0.25">
      <c r="X330" s="149"/>
      <c r="Y330" s="149"/>
    </row>
    <row r="331" spans="24:25" x14ac:dyDescent="0.25">
      <c r="X331" s="149"/>
      <c r="Y331" s="149"/>
    </row>
    <row r="332" spans="24:25" x14ac:dyDescent="0.25">
      <c r="X332" s="149"/>
      <c r="Y332" s="149"/>
    </row>
    <row r="333" spans="24:25" x14ac:dyDescent="0.25">
      <c r="X333" s="149"/>
      <c r="Y333" s="149"/>
    </row>
    <row r="334" spans="24:25" x14ac:dyDescent="0.25">
      <c r="X334" s="149"/>
      <c r="Y334" s="149"/>
    </row>
    <row r="335" spans="24:25" x14ac:dyDescent="0.25">
      <c r="X335" s="149"/>
      <c r="Y335" s="149"/>
    </row>
    <row r="336" spans="24:25" x14ac:dyDescent="0.25">
      <c r="X336" s="149"/>
      <c r="Y336" s="149"/>
    </row>
    <row r="337" spans="24:25" x14ac:dyDescent="0.25">
      <c r="X337" s="149"/>
      <c r="Y337" s="149"/>
    </row>
    <row r="338" spans="24:25" x14ac:dyDescent="0.25">
      <c r="X338" s="149"/>
      <c r="Y338" s="149"/>
    </row>
    <row r="339" spans="24:25" x14ac:dyDescent="0.25">
      <c r="X339" s="149"/>
      <c r="Y339" s="149"/>
    </row>
    <row r="340" spans="24:25" x14ac:dyDescent="0.25">
      <c r="X340" s="149"/>
      <c r="Y340" s="149"/>
    </row>
    <row r="341" spans="24:25" x14ac:dyDescent="0.25">
      <c r="X341" s="149"/>
      <c r="Y341" s="149"/>
    </row>
    <row r="342" spans="24:25" x14ac:dyDescent="0.25">
      <c r="X342" s="149"/>
      <c r="Y342" s="149"/>
    </row>
    <row r="343" spans="24:25" x14ac:dyDescent="0.25">
      <c r="X343" s="149"/>
      <c r="Y343" s="149"/>
    </row>
    <row r="344" spans="24:25" x14ac:dyDescent="0.25">
      <c r="X344" s="149"/>
      <c r="Y344" s="149"/>
    </row>
    <row r="345" spans="24:25" x14ac:dyDescent="0.25">
      <c r="X345" s="149"/>
      <c r="Y345" s="149"/>
    </row>
    <row r="346" spans="24:25" x14ac:dyDescent="0.25">
      <c r="X346" s="149"/>
      <c r="Y346" s="149"/>
    </row>
    <row r="347" spans="24:25" x14ac:dyDescent="0.25">
      <c r="X347" s="149"/>
      <c r="Y347" s="149"/>
    </row>
    <row r="348" spans="24:25" x14ac:dyDescent="0.25">
      <c r="X348" s="149"/>
      <c r="Y348" s="149"/>
    </row>
    <row r="349" spans="24:25" x14ac:dyDescent="0.25">
      <c r="X349" s="149"/>
      <c r="Y349" s="149"/>
    </row>
    <row r="350" spans="24:25" x14ac:dyDescent="0.25">
      <c r="X350" s="149"/>
      <c r="Y350" s="149"/>
    </row>
    <row r="351" spans="24:25" x14ac:dyDescent="0.25">
      <c r="X351" s="149"/>
      <c r="Y351" s="149"/>
    </row>
    <row r="352" spans="24:25" x14ac:dyDescent="0.25">
      <c r="X352" s="149"/>
      <c r="Y352" s="149"/>
    </row>
    <row r="353" spans="24:25" x14ac:dyDescent="0.25">
      <c r="X353" s="149"/>
      <c r="Y353" s="149"/>
    </row>
    <row r="354" spans="24:25" x14ac:dyDescent="0.25">
      <c r="X354" s="149"/>
      <c r="Y354" s="149"/>
    </row>
    <row r="355" spans="24:25" x14ac:dyDescent="0.25">
      <c r="X355" s="149"/>
      <c r="Y355" s="149"/>
    </row>
    <row r="356" spans="24:25" x14ac:dyDescent="0.25">
      <c r="X356" s="149"/>
      <c r="Y356" s="149"/>
    </row>
    <row r="357" spans="24:25" x14ac:dyDescent="0.25">
      <c r="X357" s="149"/>
      <c r="Y357" s="149"/>
    </row>
    <row r="358" spans="24:25" x14ac:dyDescent="0.25">
      <c r="X358" s="149"/>
      <c r="Y358" s="149"/>
    </row>
    <row r="359" spans="24:25" x14ac:dyDescent="0.25">
      <c r="X359" s="149"/>
      <c r="Y359" s="149"/>
    </row>
    <row r="360" spans="24:25" x14ac:dyDescent="0.25">
      <c r="X360" s="149"/>
      <c r="Y360" s="149"/>
    </row>
    <row r="361" spans="24:25" x14ac:dyDescent="0.25">
      <c r="X361" s="149"/>
      <c r="Y361" s="149"/>
    </row>
    <row r="362" spans="24:25" x14ac:dyDescent="0.25">
      <c r="X362" s="149"/>
      <c r="Y362" s="149"/>
    </row>
    <row r="363" spans="24:25" x14ac:dyDescent="0.25">
      <c r="X363" s="149"/>
      <c r="Y363" s="149"/>
    </row>
    <row r="364" spans="24:25" x14ac:dyDescent="0.25">
      <c r="X364" s="149"/>
      <c r="Y364" s="149"/>
    </row>
    <row r="365" spans="24:25" x14ac:dyDescent="0.25">
      <c r="X365" s="149"/>
      <c r="Y365" s="149"/>
    </row>
    <row r="366" spans="24:25" x14ac:dyDescent="0.25">
      <c r="X366" s="149"/>
      <c r="Y366" s="149"/>
    </row>
    <row r="367" spans="24:25" x14ac:dyDescent="0.25">
      <c r="X367" s="149"/>
      <c r="Y367" s="149"/>
    </row>
    <row r="368" spans="24:25" x14ac:dyDescent="0.25">
      <c r="X368" s="149"/>
      <c r="Y368" s="149"/>
    </row>
    <row r="369" spans="24:25" x14ac:dyDescent="0.25">
      <c r="X369" s="149"/>
      <c r="Y369" s="149"/>
    </row>
    <row r="370" spans="24:25" x14ac:dyDescent="0.25">
      <c r="X370" s="149"/>
      <c r="Y370" s="149"/>
    </row>
    <row r="371" spans="24:25" x14ac:dyDescent="0.25">
      <c r="X371" s="149"/>
      <c r="Y371" s="149"/>
    </row>
    <row r="372" spans="24:25" x14ac:dyDescent="0.25">
      <c r="X372" s="149"/>
      <c r="Y372" s="149"/>
    </row>
    <row r="373" spans="24:25" x14ac:dyDescent="0.25">
      <c r="X373" s="149"/>
      <c r="Y373" s="149"/>
    </row>
    <row r="374" spans="24:25" x14ac:dyDescent="0.25">
      <c r="X374" s="149"/>
      <c r="Y374" s="149"/>
    </row>
    <row r="375" spans="24:25" x14ac:dyDescent="0.25">
      <c r="X375" s="149"/>
      <c r="Y375" s="149"/>
    </row>
    <row r="376" spans="24:25" x14ac:dyDescent="0.25">
      <c r="X376" s="149"/>
      <c r="Y376" s="149"/>
    </row>
    <row r="377" spans="24:25" x14ac:dyDescent="0.25">
      <c r="X377" s="149"/>
      <c r="Y377" s="149"/>
    </row>
    <row r="378" spans="24:25" x14ac:dyDescent="0.25">
      <c r="X378" s="149"/>
      <c r="Y378" s="149"/>
    </row>
    <row r="379" spans="24:25" x14ac:dyDescent="0.25">
      <c r="X379" s="149"/>
      <c r="Y379" s="149"/>
    </row>
    <row r="380" spans="24:25" x14ac:dyDescent="0.25">
      <c r="X380" s="149"/>
      <c r="Y380" s="149"/>
    </row>
    <row r="381" spans="24:25" x14ac:dyDescent="0.25">
      <c r="X381" s="149"/>
      <c r="Y381" s="149"/>
    </row>
    <row r="382" spans="24:25" x14ac:dyDescent="0.25">
      <c r="X382" s="149"/>
      <c r="Y382" s="149"/>
    </row>
    <row r="383" spans="24:25" x14ac:dyDescent="0.25">
      <c r="X383" s="149"/>
      <c r="Y383" s="149"/>
    </row>
    <row r="384" spans="24:25" x14ac:dyDescent="0.25">
      <c r="X384" s="149"/>
      <c r="Y384" s="149"/>
    </row>
    <row r="385" spans="24:25" x14ac:dyDescent="0.25">
      <c r="X385" s="149"/>
      <c r="Y385" s="149"/>
    </row>
    <row r="386" spans="24:25" x14ac:dyDescent="0.25">
      <c r="X386" s="149"/>
      <c r="Y386" s="149"/>
    </row>
    <row r="387" spans="24:25" x14ac:dyDescent="0.25">
      <c r="X387" s="149"/>
      <c r="Y387" s="149"/>
    </row>
    <row r="388" spans="24:25" x14ac:dyDescent="0.25">
      <c r="X388" s="149"/>
      <c r="Y388" s="149"/>
    </row>
    <row r="389" spans="24:25" x14ac:dyDescent="0.25">
      <c r="X389" s="149"/>
      <c r="Y389" s="149"/>
    </row>
    <row r="390" spans="24:25" x14ac:dyDescent="0.25">
      <c r="X390" s="149"/>
      <c r="Y390" s="149"/>
    </row>
    <row r="391" spans="24:25" x14ac:dyDescent="0.25">
      <c r="X391" s="149"/>
      <c r="Y391" s="149"/>
    </row>
    <row r="392" spans="24:25" x14ac:dyDescent="0.25">
      <c r="X392" s="149"/>
      <c r="Y392" s="149"/>
    </row>
    <row r="393" spans="24:25" x14ac:dyDescent="0.25">
      <c r="X393" s="149"/>
      <c r="Y393" s="149"/>
    </row>
    <row r="394" spans="24:25" x14ac:dyDescent="0.25">
      <c r="X394" s="149"/>
      <c r="Y394" s="149"/>
    </row>
    <row r="395" spans="24:25" x14ac:dyDescent="0.25">
      <c r="X395" s="149"/>
      <c r="Y395" s="149"/>
    </row>
    <row r="396" spans="24:25" x14ac:dyDescent="0.25">
      <c r="X396" s="149"/>
      <c r="Y396" s="149"/>
    </row>
    <row r="397" spans="24:25" x14ac:dyDescent="0.25">
      <c r="X397" s="149"/>
      <c r="Y397" s="149"/>
    </row>
    <row r="398" spans="24:25" x14ac:dyDescent="0.25">
      <c r="X398" s="149"/>
      <c r="Y398" s="149"/>
    </row>
    <row r="399" spans="24:25" x14ac:dyDescent="0.25">
      <c r="X399" s="149"/>
      <c r="Y399" s="149"/>
    </row>
    <row r="400" spans="24:25" x14ac:dyDescent="0.25">
      <c r="X400" s="149"/>
      <c r="Y400" s="149"/>
    </row>
    <row r="401" spans="24:25" x14ac:dyDescent="0.25">
      <c r="X401" s="149"/>
      <c r="Y401" s="149"/>
    </row>
    <row r="402" spans="24:25" x14ac:dyDescent="0.25">
      <c r="X402" s="149"/>
      <c r="Y402" s="149"/>
    </row>
    <row r="403" spans="24:25" x14ac:dyDescent="0.25">
      <c r="X403" s="149"/>
      <c r="Y403" s="149"/>
    </row>
    <row r="404" spans="24:25" x14ac:dyDescent="0.25">
      <c r="X404" s="149"/>
      <c r="Y404" s="149"/>
    </row>
    <row r="405" spans="24:25" x14ac:dyDescent="0.25">
      <c r="X405" s="149"/>
      <c r="Y405" s="149"/>
    </row>
    <row r="406" spans="24:25" x14ac:dyDescent="0.25">
      <c r="X406" s="149"/>
      <c r="Y406" s="149"/>
    </row>
    <row r="407" spans="24:25" x14ac:dyDescent="0.25">
      <c r="X407" s="149"/>
      <c r="Y407" s="149"/>
    </row>
    <row r="408" spans="24:25" x14ac:dyDescent="0.25">
      <c r="X408" s="149"/>
      <c r="Y408" s="149"/>
    </row>
    <row r="409" spans="24:25" x14ac:dyDescent="0.25">
      <c r="X409" s="149"/>
      <c r="Y409" s="149"/>
    </row>
    <row r="410" spans="24:25" x14ac:dyDescent="0.25">
      <c r="X410" s="149"/>
      <c r="Y410" s="149"/>
    </row>
    <row r="411" spans="24:25" x14ac:dyDescent="0.25">
      <c r="X411" s="149"/>
      <c r="Y411" s="149"/>
    </row>
    <row r="412" spans="24:25" x14ac:dyDescent="0.25">
      <c r="X412" s="149"/>
      <c r="Y412" s="149"/>
    </row>
    <row r="413" spans="24:25" x14ac:dyDescent="0.25">
      <c r="X413" s="149"/>
      <c r="Y413" s="149"/>
    </row>
    <row r="414" spans="24:25" x14ac:dyDescent="0.25">
      <c r="X414" s="149"/>
      <c r="Y414" s="149"/>
    </row>
    <row r="415" spans="24:25" x14ac:dyDescent="0.25">
      <c r="X415" s="149"/>
      <c r="Y415" s="149"/>
    </row>
    <row r="416" spans="24:25" x14ac:dyDescent="0.25">
      <c r="X416" s="149"/>
      <c r="Y416" s="149"/>
    </row>
    <row r="417" spans="24:25" x14ac:dyDescent="0.25">
      <c r="X417" s="149"/>
      <c r="Y417" s="149"/>
    </row>
    <row r="418" spans="24:25" x14ac:dyDescent="0.25">
      <c r="X418" s="149"/>
      <c r="Y418" s="149"/>
    </row>
    <row r="419" spans="24:25" x14ac:dyDescent="0.25">
      <c r="X419" s="149"/>
      <c r="Y419" s="149"/>
    </row>
    <row r="420" spans="24:25" x14ac:dyDescent="0.25">
      <c r="X420" s="149"/>
      <c r="Y420" s="149"/>
    </row>
    <row r="421" spans="24:25" x14ac:dyDescent="0.25">
      <c r="X421" s="149"/>
      <c r="Y421" s="149"/>
    </row>
    <row r="422" spans="24:25" x14ac:dyDescent="0.25">
      <c r="X422" s="149"/>
      <c r="Y422" s="149"/>
    </row>
    <row r="423" spans="24:25" x14ac:dyDescent="0.25">
      <c r="X423" s="149"/>
      <c r="Y423" s="149"/>
    </row>
    <row r="424" spans="24:25" x14ac:dyDescent="0.25">
      <c r="X424" s="149"/>
      <c r="Y424" s="149"/>
    </row>
    <row r="425" spans="24:25" x14ac:dyDescent="0.25">
      <c r="X425" s="149"/>
      <c r="Y425" s="149"/>
    </row>
    <row r="426" spans="24:25" x14ac:dyDescent="0.25">
      <c r="X426" s="149"/>
      <c r="Y426" s="149"/>
    </row>
    <row r="427" spans="24:25" x14ac:dyDescent="0.25">
      <c r="X427" s="149"/>
      <c r="Y427" s="149"/>
    </row>
    <row r="428" spans="24:25" x14ac:dyDescent="0.25">
      <c r="X428" s="149"/>
      <c r="Y428" s="149"/>
    </row>
    <row r="429" spans="24:25" x14ac:dyDescent="0.25">
      <c r="X429" s="149"/>
      <c r="Y429" s="149"/>
    </row>
    <row r="430" spans="24:25" x14ac:dyDescent="0.25">
      <c r="X430" s="149"/>
      <c r="Y430" s="149"/>
    </row>
    <row r="431" spans="24:25" x14ac:dyDescent="0.25">
      <c r="X431" s="149"/>
      <c r="Y431" s="149"/>
    </row>
    <row r="432" spans="24:25" x14ac:dyDescent="0.25">
      <c r="X432" s="149"/>
      <c r="Y432" s="149"/>
    </row>
    <row r="433" spans="24:25" x14ac:dyDescent="0.25">
      <c r="X433" s="149"/>
      <c r="Y433" s="149"/>
    </row>
    <row r="434" spans="24:25" x14ac:dyDescent="0.25">
      <c r="X434" s="149"/>
      <c r="Y434" s="149"/>
    </row>
    <row r="435" spans="24:25" x14ac:dyDescent="0.25">
      <c r="X435" s="149"/>
      <c r="Y435" s="149"/>
    </row>
    <row r="436" spans="24:25" x14ac:dyDescent="0.25">
      <c r="X436" s="149"/>
      <c r="Y436" s="149"/>
    </row>
    <row r="437" spans="24:25" x14ac:dyDescent="0.25">
      <c r="X437" s="149"/>
      <c r="Y437" s="149"/>
    </row>
    <row r="438" spans="24:25" x14ac:dyDescent="0.25">
      <c r="X438" s="149"/>
      <c r="Y438" s="149"/>
    </row>
    <row r="439" spans="24:25" x14ac:dyDescent="0.25">
      <c r="X439" s="149"/>
      <c r="Y439" s="149"/>
    </row>
    <row r="440" spans="24:25" x14ac:dyDescent="0.25">
      <c r="X440" s="149"/>
      <c r="Y440" s="149"/>
    </row>
    <row r="441" spans="24:25" x14ac:dyDescent="0.25">
      <c r="X441" s="149"/>
      <c r="Y441" s="149"/>
    </row>
    <row r="442" spans="24:25" x14ac:dyDescent="0.25">
      <c r="X442" s="149"/>
      <c r="Y442" s="149"/>
    </row>
    <row r="443" spans="24:25" x14ac:dyDescent="0.25">
      <c r="X443" s="149"/>
      <c r="Y443" s="149"/>
    </row>
    <row r="444" spans="24:25" x14ac:dyDescent="0.25">
      <c r="X444" s="149"/>
      <c r="Y444" s="149"/>
    </row>
    <row r="445" spans="24:25" x14ac:dyDescent="0.25">
      <c r="X445" s="149"/>
      <c r="Y445" s="149"/>
    </row>
    <row r="446" spans="24:25" x14ac:dyDescent="0.25">
      <c r="X446" s="149"/>
      <c r="Y446" s="149"/>
    </row>
    <row r="447" spans="24:25" x14ac:dyDescent="0.25">
      <c r="X447" s="149"/>
      <c r="Y447" s="149"/>
    </row>
    <row r="448" spans="24:25" x14ac:dyDescent="0.25">
      <c r="X448" s="149"/>
      <c r="Y448" s="149"/>
    </row>
    <row r="449" spans="24:25" x14ac:dyDescent="0.25">
      <c r="X449" s="149"/>
      <c r="Y449" s="149"/>
    </row>
    <row r="450" spans="24:25" x14ac:dyDescent="0.25">
      <c r="X450" s="149"/>
      <c r="Y450" s="149"/>
    </row>
    <row r="451" spans="24:25" x14ac:dyDescent="0.25">
      <c r="X451" s="149"/>
      <c r="Y451" s="149"/>
    </row>
    <row r="452" spans="24:25" x14ac:dyDescent="0.25">
      <c r="X452" s="149"/>
      <c r="Y452" s="149"/>
    </row>
    <row r="453" spans="24:25" x14ac:dyDescent="0.25">
      <c r="X453" s="149"/>
      <c r="Y453" s="149"/>
    </row>
    <row r="454" spans="24:25" x14ac:dyDescent="0.25">
      <c r="X454" s="149"/>
      <c r="Y454" s="149"/>
    </row>
    <row r="455" spans="24:25" x14ac:dyDescent="0.25">
      <c r="X455" s="149"/>
      <c r="Y455" s="149"/>
    </row>
    <row r="456" spans="24:25" x14ac:dyDescent="0.25">
      <c r="X456" s="149"/>
      <c r="Y456" s="149"/>
    </row>
    <row r="457" spans="24:25" x14ac:dyDescent="0.25">
      <c r="X457" s="149"/>
      <c r="Y457" s="149"/>
    </row>
    <row r="458" spans="24:25" x14ac:dyDescent="0.25">
      <c r="X458" s="149"/>
      <c r="Y458" s="149"/>
    </row>
    <row r="459" spans="24:25" x14ac:dyDescent="0.25">
      <c r="X459" s="149"/>
      <c r="Y459" s="149"/>
    </row>
    <row r="460" spans="24:25" x14ac:dyDescent="0.25">
      <c r="X460" s="149"/>
      <c r="Y460" s="149"/>
    </row>
    <row r="461" spans="24:25" x14ac:dyDescent="0.25">
      <c r="X461" s="149"/>
      <c r="Y461" s="149"/>
    </row>
    <row r="462" spans="24:25" x14ac:dyDescent="0.25">
      <c r="X462" s="149"/>
      <c r="Y462" s="149"/>
    </row>
    <row r="463" spans="24:25" x14ac:dyDescent="0.25">
      <c r="X463" s="149"/>
      <c r="Y463" s="149"/>
    </row>
    <row r="464" spans="24:25" x14ac:dyDescent="0.25">
      <c r="X464" s="149"/>
      <c r="Y464" s="149"/>
    </row>
    <row r="465" spans="24:25" x14ac:dyDescent="0.25">
      <c r="X465" s="149"/>
      <c r="Y465" s="149"/>
    </row>
    <row r="466" spans="24:25" x14ac:dyDescent="0.25">
      <c r="X466" s="149"/>
      <c r="Y466" s="149"/>
    </row>
    <row r="467" spans="24:25" x14ac:dyDescent="0.25">
      <c r="X467" s="149"/>
      <c r="Y467" s="149"/>
    </row>
    <row r="468" spans="24:25" x14ac:dyDescent="0.25">
      <c r="X468" s="149"/>
      <c r="Y468" s="149"/>
    </row>
    <row r="469" spans="24:25" x14ac:dyDescent="0.25">
      <c r="X469" s="149"/>
      <c r="Y469" s="149"/>
    </row>
    <row r="470" spans="24:25" x14ac:dyDescent="0.25">
      <c r="X470" s="149"/>
      <c r="Y470" s="149"/>
    </row>
    <row r="471" spans="24:25" x14ac:dyDescent="0.25">
      <c r="X471" s="149"/>
      <c r="Y471" s="149"/>
    </row>
    <row r="472" spans="24:25" x14ac:dyDescent="0.25">
      <c r="X472" s="149"/>
      <c r="Y472" s="149"/>
    </row>
    <row r="473" spans="24:25" x14ac:dyDescent="0.25">
      <c r="X473" s="149"/>
      <c r="Y473" s="149"/>
    </row>
    <row r="474" spans="24:25" x14ac:dyDescent="0.25">
      <c r="X474" s="149"/>
      <c r="Y474" s="149"/>
    </row>
    <row r="475" spans="24:25" x14ac:dyDescent="0.25">
      <c r="X475" s="149"/>
      <c r="Y475" s="149"/>
    </row>
    <row r="476" spans="24:25" x14ac:dyDescent="0.25">
      <c r="X476" s="149"/>
      <c r="Y476" s="149"/>
    </row>
    <row r="477" spans="24:25" x14ac:dyDescent="0.25">
      <c r="X477" s="149"/>
      <c r="Y477" s="149"/>
    </row>
    <row r="478" spans="24:25" x14ac:dyDescent="0.25">
      <c r="X478" s="149"/>
      <c r="Y478" s="149"/>
    </row>
    <row r="479" spans="24:25" x14ac:dyDescent="0.25">
      <c r="X479" s="149"/>
      <c r="Y479" s="149"/>
    </row>
    <row r="480" spans="24:25" x14ac:dyDescent="0.25">
      <c r="X480" s="149"/>
      <c r="Y480" s="149"/>
    </row>
  </sheetData>
  <mergeCells count="130">
    <mergeCell ref="A18:A21"/>
    <mergeCell ref="A29:A32"/>
    <mergeCell ref="A34:B34"/>
    <mergeCell ref="A36:B37"/>
    <mergeCell ref="C36:D36"/>
    <mergeCell ref="E36:G36"/>
    <mergeCell ref="A6:J6"/>
    <mergeCell ref="A7:J7"/>
    <mergeCell ref="A10:B11"/>
    <mergeCell ref="C10:D10"/>
    <mergeCell ref="E10:G10"/>
    <mergeCell ref="H10:H11"/>
    <mergeCell ref="I10:I11"/>
    <mergeCell ref="J10:J11"/>
    <mergeCell ref="A45:B45"/>
    <mergeCell ref="A46:B46"/>
    <mergeCell ref="A47:B47"/>
    <mergeCell ref="A48:B48"/>
    <mergeCell ref="A49:B49"/>
    <mergeCell ref="A51:B52"/>
    <mergeCell ref="H36:H37"/>
    <mergeCell ref="I36:I37"/>
    <mergeCell ref="J36:J37"/>
    <mergeCell ref="A40:B40"/>
    <mergeCell ref="A41:B41"/>
    <mergeCell ref="A43:B43"/>
    <mergeCell ref="A55:B56"/>
    <mergeCell ref="C55:D55"/>
    <mergeCell ref="E55:G55"/>
    <mergeCell ref="H55:H56"/>
    <mergeCell ref="I55:I56"/>
    <mergeCell ref="J55:J56"/>
    <mergeCell ref="C51:D51"/>
    <mergeCell ref="E51:G51"/>
    <mergeCell ref="H51:H52"/>
    <mergeCell ref="I51:I52"/>
    <mergeCell ref="J51:J52"/>
    <mergeCell ref="A53:B53"/>
    <mergeCell ref="O88:O90"/>
    <mergeCell ref="P88:P90"/>
    <mergeCell ref="Q88:Q90"/>
    <mergeCell ref="E89:H89"/>
    <mergeCell ref="I89:L89"/>
    <mergeCell ref="A93:B93"/>
    <mergeCell ref="P65:P67"/>
    <mergeCell ref="Q65:Q67"/>
    <mergeCell ref="E66:H66"/>
    <mergeCell ref="I66:L66"/>
    <mergeCell ref="A85:B85"/>
    <mergeCell ref="A88:B90"/>
    <mergeCell ref="C88:D89"/>
    <mergeCell ref="E88:L88"/>
    <mergeCell ref="M88:M90"/>
    <mergeCell ref="N88:N90"/>
    <mergeCell ref="A65:B67"/>
    <mergeCell ref="C65:D66"/>
    <mergeCell ref="E65:L65"/>
    <mergeCell ref="M65:M67"/>
    <mergeCell ref="N65:N67"/>
    <mergeCell ref="O65:O67"/>
    <mergeCell ref="A103:D103"/>
    <mergeCell ref="A104:B104"/>
    <mergeCell ref="A105:B105"/>
    <mergeCell ref="A106:B106"/>
    <mergeCell ref="A107:A108"/>
    <mergeCell ref="A109:B109"/>
    <mergeCell ref="C109:D109"/>
    <mergeCell ref="A94:D94"/>
    <mergeCell ref="A95:B95"/>
    <mergeCell ref="A96:A97"/>
    <mergeCell ref="A98:A99"/>
    <mergeCell ref="A100:A101"/>
    <mergeCell ref="A102:B102"/>
    <mergeCell ref="J114:J115"/>
    <mergeCell ref="K114:K115"/>
    <mergeCell ref="A116:A118"/>
    <mergeCell ref="A121:B121"/>
    <mergeCell ref="A123:A125"/>
    <mergeCell ref="A110:B110"/>
    <mergeCell ref="A111:B111"/>
    <mergeCell ref="A112:B112"/>
    <mergeCell ref="A114:B115"/>
    <mergeCell ref="C114:E114"/>
    <mergeCell ref="F114:H114"/>
    <mergeCell ref="A126:A128"/>
    <mergeCell ref="A131:A133"/>
    <mergeCell ref="A135:A137"/>
    <mergeCell ref="A139:B139"/>
    <mergeCell ref="A147:F147"/>
    <mergeCell ref="C148:D149"/>
    <mergeCell ref="E148:F149"/>
    <mergeCell ref="A149:B149"/>
    <mergeCell ref="I114:I115"/>
    <mergeCell ref="A160:A161"/>
    <mergeCell ref="A162:B162"/>
    <mergeCell ref="A163:B163"/>
    <mergeCell ref="A165:B166"/>
    <mergeCell ref="C165:C166"/>
    <mergeCell ref="D165:I165"/>
    <mergeCell ref="A151:B151"/>
    <mergeCell ref="A152:B152"/>
    <mergeCell ref="A153:B153"/>
    <mergeCell ref="A155:B156"/>
    <mergeCell ref="C155:C156"/>
    <mergeCell ref="A157:B157"/>
    <mergeCell ref="L171:L172"/>
    <mergeCell ref="A173:B173"/>
    <mergeCell ref="A174:B174"/>
    <mergeCell ref="A175:B175"/>
    <mergeCell ref="A177:B177"/>
    <mergeCell ref="A178:A180"/>
    <mergeCell ref="J165:J166"/>
    <mergeCell ref="A167:B167"/>
    <mergeCell ref="A168:B168"/>
    <mergeCell ref="A169:B169"/>
    <mergeCell ref="A171:B172"/>
    <mergeCell ref="C171:C172"/>
    <mergeCell ref="D171:K171"/>
    <mergeCell ref="A200:B200"/>
    <mergeCell ref="A201:B201"/>
    <mergeCell ref="A202:B202"/>
    <mergeCell ref="A203:B203"/>
    <mergeCell ref="A205:B206"/>
    <mergeCell ref="C205:C206"/>
    <mergeCell ref="A182:B182"/>
    <mergeCell ref="A183:A189"/>
    <mergeCell ref="A190:A192"/>
    <mergeCell ref="A193:A195"/>
    <mergeCell ref="A196:A197"/>
    <mergeCell ref="A198:B19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0"/>
  <sheetViews>
    <sheetView workbookViewId="0">
      <selection sqref="A1:XFD1048576"/>
    </sheetView>
  </sheetViews>
  <sheetFormatPr baseColWidth="10" defaultRowHeight="15" x14ac:dyDescent="0.25"/>
  <cols>
    <col min="1" max="1" width="24.42578125" customWidth="1"/>
    <col min="2" max="2" width="51.42578125" bestFit="1" customWidth="1"/>
  </cols>
  <sheetData>
    <row r="1" spans="1:2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70"/>
    </row>
    <row r="2" spans="1:26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70"/>
    </row>
    <row r="3" spans="1:26" x14ac:dyDescent="0.2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4</v>
      </c>
      <c r="B5" s="5"/>
      <c r="C5" s="5"/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70"/>
    </row>
    <row r="6" spans="1:26" x14ac:dyDescent="0.25">
      <c r="A6" s="1119" t="s">
        <v>5</v>
      </c>
      <c r="B6" s="1119"/>
      <c r="C6" s="1119"/>
      <c r="D6" s="1119"/>
      <c r="E6" s="1119"/>
      <c r="F6" s="1119"/>
      <c r="G6" s="1119"/>
      <c r="H6" s="1119"/>
      <c r="I6" s="1119"/>
      <c r="J6" s="111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70"/>
    </row>
    <row r="7" spans="1:26" x14ac:dyDescent="0.25">
      <c r="A7" s="1120" t="s">
        <v>6</v>
      </c>
      <c r="B7" s="1120"/>
      <c r="C7" s="1120"/>
      <c r="D7" s="1120"/>
      <c r="E7" s="1120"/>
      <c r="F7" s="1120"/>
      <c r="G7" s="1120"/>
      <c r="H7" s="1120"/>
      <c r="I7" s="1120"/>
      <c r="J7" s="112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5"/>
      <c r="B8" s="3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70"/>
    </row>
    <row r="9" spans="1:26" x14ac:dyDescent="0.25">
      <c r="A9" s="7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040" t="s">
        <v>8</v>
      </c>
      <c r="B10" s="1041"/>
      <c r="C10" s="1055" t="s">
        <v>9</v>
      </c>
      <c r="D10" s="1056"/>
      <c r="E10" s="1083" t="s">
        <v>10</v>
      </c>
      <c r="F10" s="1083"/>
      <c r="G10" s="1068"/>
      <c r="H10" s="1080" t="s">
        <v>11</v>
      </c>
      <c r="I10" s="1080" t="s">
        <v>12</v>
      </c>
      <c r="J10" s="1080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1063"/>
      <c r="B11" s="1064"/>
      <c r="C11" s="502" t="s">
        <v>14</v>
      </c>
      <c r="D11" s="502" t="s">
        <v>15</v>
      </c>
      <c r="E11" s="10" t="s">
        <v>16</v>
      </c>
      <c r="F11" s="11" t="s">
        <v>17</v>
      </c>
      <c r="G11" s="12" t="s">
        <v>18</v>
      </c>
      <c r="H11" s="1082"/>
      <c r="I11" s="1082"/>
      <c r="J11" s="1082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5" t="s">
        <v>19</v>
      </c>
      <c r="B12" s="16"/>
      <c r="C12" s="202"/>
      <c r="D12" s="203"/>
      <c r="E12" s="204"/>
      <c r="F12" s="205"/>
      <c r="G12" s="206"/>
      <c r="H12" s="207"/>
      <c r="I12" s="207"/>
      <c r="J12" s="207"/>
      <c r="K12" s="451" t="s">
        <v>20</v>
      </c>
      <c r="L12" s="18"/>
      <c r="M12" s="18"/>
      <c r="N12" s="1"/>
      <c r="O12" s="1"/>
      <c r="P12" s="1"/>
      <c r="Q12" s="1"/>
      <c r="R12" s="1"/>
      <c r="S12" s="1"/>
      <c r="T12" s="1"/>
      <c r="U12" s="1"/>
      <c r="V12" s="1"/>
      <c r="W12" s="1"/>
      <c r="X12" s="167">
        <v>0</v>
      </c>
      <c r="Y12" s="19">
        <v>0</v>
      </c>
      <c r="Z12" s="1"/>
    </row>
    <row r="13" spans="1:26" x14ac:dyDescent="0.25">
      <c r="A13" s="503" t="s">
        <v>21</v>
      </c>
      <c r="B13" s="20" t="s">
        <v>22</v>
      </c>
      <c r="C13" s="208"/>
      <c r="D13" s="209"/>
      <c r="E13" s="210"/>
      <c r="F13" s="211"/>
      <c r="G13" s="212"/>
      <c r="H13" s="213"/>
      <c r="I13" s="213"/>
      <c r="J13" s="213"/>
      <c r="K13" s="451" t="s">
        <v>20</v>
      </c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67">
        <v>0</v>
      </c>
      <c r="Y13" s="19">
        <v>0</v>
      </c>
      <c r="Z13" s="1"/>
    </row>
    <row r="14" spans="1:26" x14ac:dyDescent="0.25">
      <c r="A14" s="23" t="s">
        <v>23</v>
      </c>
      <c r="B14" s="24" t="s">
        <v>24</v>
      </c>
      <c r="C14" s="214"/>
      <c r="D14" s="215"/>
      <c r="E14" s="216"/>
      <c r="F14" s="217"/>
      <c r="G14" s="218"/>
      <c r="H14" s="219"/>
      <c r="I14" s="219"/>
      <c r="J14" s="219"/>
      <c r="K14" s="451" t="s">
        <v>20</v>
      </c>
      <c r="L14" s="22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67">
        <v>0</v>
      </c>
      <c r="Y14" s="19">
        <v>0</v>
      </c>
      <c r="Z14" s="1"/>
    </row>
    <row r="15" spans="1:26" x14ac:dyDescent="0.25">
      <c r="A15" s="23" t="s">
        <v>25</v>
      </c>
      <c r="B15" s="24" t="s">
        <v>26</v>
      </c>
      <c r="C15" s="214"/>
      <c r="D15" s="215"/>
      <c r="E15" s="216"/>
      <c r="F15" s="217"/>
      <c r="G15" s="218"/>
      <c r="H15" s="219"/>
      <c r="I15" s="219"/>
      <c r="J15" s="219"/>
      <c r="K15" s="451" t="s">
        <v>20</v>
      </c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67">
        <v>0</v>
      </c>
      <c r="Y15" s="19">
        <v>0</v>
      </c>
      <c r="Z15" s="1"/>
    </row>
    <row r="16" spans="1:26" x14ac:dyDescent="0.25">
      <c r="A16" s="23" t="s">
        <v>27</v>
      </c>
      <c r="B16" s="24" t="s">
        <v>28</v>
      </c>
      <c r="C16" s="214"/>
      <c r="D16" s="215"/>
      <c r="E16" s="216"/>
      <c r="F16" s="217"/>
      <c r="G16" s="218"/>
      <c r="H16" s="219"/>
      <c r="I16" s="219"/>
      <c r="J16" s="219"/>
      <c r="K16" s="451" t="s">
        <v>20</v>
      </c>
      <c r="L16" s="22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67">
        <v>0</v>
      </c>
      <c r="Y16" s="19">
        <v>0</v>
      </c>
      <c r="Z16" s="1"/>
    </row>
    <row r="17" spans="1:26" x14ac:dyDescent="0.25">
      <c r="A17" s="25" t="s">
        <v>29</v>
      </c>
      <c r="B17" s="26" t="s">
        <v>30</v>
      </c>
      <c r="C17" s="220"/>
      <c r="D17" s="221"/>
      <c r="E17" s="222"/>
      <c r="F17" s="223"/>
      <c r="G17" s="224"/>
      <c r="H17" s="225"/>
      <c r="I17" s="225"/>
      <c r="J17" s="225"/>
      <c r="K17" s="451" t="s">
        <v>20</v>
      </c>
      <c r="L17" s="22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67">
        <v>0</v>
      </c>
      <c r="Y17" s="19">
        <v>0</v>
      </c>
      <c r="Z17" s="1"/>
    </row>
    <row r="18" spans="1:26" x14ac:dyDescent="0.25">
      <c r="A18" s="1125" t="s">
        <v>31</v>
      </c>
      <c r="B18" s="20" t="s">
        <v>32</v>
      </c>
      <c r="C18" s="208"/>
      <c r="D18" s="209"/>
      <c r="E18" s="210"/>
      <c r="F18" s="211"/>
      <c r="G18" s="212"/>
      <c r="H18" s="213"/>
      <c r="I18" s="213"/>
      <c r="J18" s="213"/>
      <c r="K18" s="451" t="s">
        <v>20</v>
      </c>
      <c r="L18" s="22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67">
        <v>0</v>
      </c>
      <c r="Y18" s="19">
        <v>0</v>
      </c>
      <c r="Z18" s="1"/>
    </row>
    <row r="19" spans="1:26" x14ac:dyDescent="0.25">
      <c r="A19" s="1125"/>
      <c r="B19" s="27" t="s">
        <v>33</v>
      </c>
      <c r="C19" s="226"/>
      <c r="D19" s="227"/>
      <c r="E19" s="228"/>
      <c r="F19" s="229"/>
      <c r="G19" s="230"/>
      <c r="H19" s="231"/>
      <c r="I19" s="231"/>
      <c r="J19" s="231"/>
      <c r="K19" s="451" t="s">
        <v>20</v>
      </c>
      <c r="L19" s="22"/>
      <c r="M19" s="22"/>
      <c r="N19" s="1"/>
      <c r="O19" s="1"/>
      <c r="P19" s="1"/>
      <c r="Q19" s="1"/>
      <c r="R19" s="1"/>
      <c r="S19" s="1"/>
      <c r="T19" s="1"/>
      <c r="U19" s="1"/>
      <c r="V19" s="1"/>
      <c r="W19" s="1"/>
      <c r="X19" s="167">
        <v>0</v>
      </c>
      <c r="Y19" s="19">
        <v>0</v>
      </c>
      <c r="Z19" s="1"/>
    </row>
    <row r="20" spans="1:26" x14ac:dyDescent="0.25">
      <c r="A20" s="1125"/>
      <c r="B20" s="28" t="s">
        <v>34</v>
      </c>
      <c r="C20" s="214"/>
      <c r="D20" s="215"/>
      <c r="E20" s="216"/>
      <c r="F20" s="217"/>
      <c r="G20" s="218"/>
      <c r="H20" s="219"/>
      <c r="I20" s="219"/>
      <c r="J20" s="219"/>
      <c r="K20" s="451" t="s">
        <v>20</v>
      </c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67">
        <v>0</v>
      </c>
      <c r="Y20" s="19">
        <v>0</v>
      </c>
      <c r="Z20" s="1"/>
    </row>
    <row r="21" spans="1:26" x14ac:dyDescent="0.25">
      <c r="A21" s="1126"/>
      <c r="B21" s="29" t="s">
        <v>35</v>
      </c>
      <c r="C21" s="220"/>
      <c r="D21" s="221"/>
      <c r="E21" s="222"/>
      <c r="F21" s="223"/>
      <c r="G21" s="224"/>
      <c r="H21" s="225"/>
      <c r="I21" s="225"/>
      <c r="J21" s="225"/>
      <c r="K21" s="451" t="s">
        <v>20</v>
      </c>
      <c r="L21" s="22"/>
      <c r="M21" s="22"/>
      <c r="N21" s="1"/>
      <c r="O21" s="1"/>
      <c r="P21" s="1"/>
      <c r="Q21" s="1"/>
      <c r="R21" s="1"/>
      <c r="S21" s="1"/>
      <c r="T21" s="1"/>
      <c r="U21" s="1"/>
      <c r="V21" s="1"/>
      <c r="W21" s="1"/>
      <c r="X21" s="167">
        <v>0</v>
      </c>
      <c r="Y21" s="19">
        <v>0</v>
      </c>
      <c r="Z21" s="1"/>
    </row>
    <row r="22" spans="1:26" ht="22.5" x14ac:dyDescent="0.25">
      <c r="A22" s="504" t="s">
        <v>36</v>
      </c>
      <c r="B22" s="397" t="s">
        <v>37</v>
      </c>
      <c r="C22" s="208"/>
      <c r="D22" s="209"/>
      <c r="E22" s="210"/>
      <c r="F22" s="211"/>
      <c r="G22" s="212"/>
      <c r="H22" s="213"/>
      <c r="I22" s="213"/>
      <c r="J22" s="213"/>
      <c r="K22" s="451" t="s">
        <v>20</v>
      </c>
      <c r="L22" s="22"/>
      <c r="M22" s="22"/>
      <c r="N22" s="1"/>
      <c r="O22" s="1"/>
      <c r="P22" s="1"/>
      <c r="Q22" s="1"/>
      <c r="R22" s="1"/>
      <c r="S22" s="1"/>
      <c r="T22" s="1"/>
      <c r="U22" s="1"/>
      <c r="V22" s="1"/>
      <c r="W22" s="1"/>
      <c r="X22" s="167">
        <v>0</v>
      </c>
      <c r="Y22" s="19">
        <v>0</v>
      </c>
      <c r="Z22" s="1"/>
    </row>
    <row r="23" spans="1:26" ht="22.5" x14ac:dyDescent="0.25">
      <c r="A23" s="504" t="s">
        <v>38</v>
      </c>
      <c r="B23" s="398" t="s">
        <v>39</v>
      </c>
      <c r="C23" s="232"/>
      <c r="D23" s="233"/>
      <c r="E23" s="234"/>
      <c r="F23" s="235"/>
      <c r="G23" s="236"/>
      <c r="H23" s="207"/>
      <c r="I23" s="207"/>
      <c r="J23" s="207"/>
      <c r="K23" s="451" t="s">
        <v>20</v>
      </c>
      <c r="L23" s="22"/>
      <c r="M23" s="22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67">
        <v>0</v>
      </c>
      <c r="Y23" s="19">
        <v>0</v>
      </c>
      <c r="Z23" s="172"/>
    </row>
    <row r="24" spans="1:26" x14ac:dyDescent="0.25">
      <c r="A24" s="504" t="s">
        <v>40</v>
      </c>
      <c r="B24" s="32" t="s">
        <v>41</v>
      </c>
      <c r="C24" s="237"/>
      <c r="D24" s="238"/>
      <c r="E24" s="239"/>
      <c r="F24" s="240"/>
      <c r="G24" s="241"/>
      <c r="H24" s="242"/>
      <c r="I24" s="242"/>
      <c r="J24" s="242"/>
      <c r="K24" s="451" t="s">
        <v>20</v>
      </c>
      <c r="L24" s="22"/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67">
        <v>0</v>
      </c>
      <c r="Y24" s="19">
        <v>0</v>
      </c>
      <c r="Z24" s="1"/>
    </row>
    <row r="25" spans="1:26" x14ac:dyDescent="0.25">
      <c r="A25" s="33" t="s">
        <v>42</v>
      </c>
      <c r="B25" s="34"/>
      <c r="C25" s="208"/>
      <c r="D25" s="209"/>
      <c r="E25" s="210"/>
      <c r="F25" s="211"/>
      <c r="G25" s="212"/>
      <c r="H25" s="213"/>
      <c r="I25" s="213"/>
      <c r="J25" s="213"/>
      <c r="K25" s="451" t="s">
        <v>20</v>
      </c>
      <c r="L25" s="22"/>
      <c r="M25" s="22"/>
      <c r="N25" s="1"/>
      <c r="O25" s="1"/>
      <c r="P25" s="1"/>
      <c r="Q25" s="1"/>
      <c r="R25" s="1"/>
      <c r="S25" s="1"/>
      <c r="T25" s="1"/>
      <c r="U25" s="1"/>
      <c r="V25" s="1"/>
      <c r="W25" s="1"/>
      <c r="X25" s="167">
        <v>0</v>
      </c>
      <c r="Y25" s="19">
        <v>0</v>
      </c>
      <c r="Z25" s="1"/>
    </row>
    <row r="26" spans="1:26" x14ac:dyDescent="0.25">
      <c r="A26" s="35" t="s">
        <v>43</v>
      </c>
      <c r="B26" s="36" t="s">
        <v>44</v>
      </c>
      <c r="C26" s="226"/>
      <c r="D26" s="227"/>
      <c r="E26" s="228"/>
      <c r="F26" s="229"/>
      <c r="G26" s="230"/>
      <c r="H26" s="231"/>
      <c r="I26" s="231"/>
      <c r="J26" s="231"/>
      <c r="K26" s="451" t="s">
        <v>20</v>
      </c>
      <c r="L26" s="22"/>
      <c r="M26" s="22"/>
      <c r="N26" s="1"/>
      <c r="O26" s="1"/>
      <c r="P26" s="1"/>
      <c r="Q26" s="1"/>
      <c r="R26" s="1"/>
      <c r="S26" s="1"/>
      <c r="T26" s="1"/>
      <c r="U26" s="1"/>
      <c r="V26" s="1"/>
      <c r="W26" s="1"/>
      <c r="X26" s="167">
        <v>0</v>
      </c>
      <c r="Y26" s="19">
        <v>0</v>
      </c>
      <c r="Z26" s="1"/>
    </row>
    <row r="27" spans="1:26" x14ac:dyDescent="0.25">
      <c r="A27" s="23" t="s">
        <v>45</v>
      </c>
      <c r="B27" s="37" t="s">
        <v>46</v>
      </c>
      <c r="C27" s="214"/>
      <c r="D27" s="243"/>
      <c r="E27" s="244"/>
      <c r="F27" s="245"/>
      <c r="G27" s="246"/>
      <c r="H27" s="219"/>
      <c r="I27" s="219"/>
      <c r="J27" s="219"/>
      <c r="K27" s="451" t="s">
        <v>20</v>
      </c>
      <c r="L27" s="22"/>
      <c r="M27" s="22"/>
      <c r="N27" s="1"/>
      <c r="O27" s="1"/>
      <c r="P27" s="1"/>
      <c r="Q27" s="1"/>
      <c r="R27" s="1"/>
      <c r="S27" s="1"/>
      <c r="T27" s="1"/>
      <c r="U27" s="1"/>
      <c r="V27" s="1"/>
      <c r="W27" s="1"/>
      <c r="X27" s="167">
        <v>0</v>
      </c>
      <c r="Y27" s="19">
        <v>0</v>
      </c>
      <c r="Z27" s="1"/>
    </row>
    <row r="28" spans="1:26" x14ac:dyDescent="0.25">
      <c r="A28" s="23" t="s">
        <v>47</v>
      </c>
      <c r="B28" s="37" t="s">
        <v>48</v>
      </c>
      <c r="C28" s="214"/>
      <c r="D28" s="243"/>
      <c r="E28" s="244"/>
      <c r="F28" s="245"/>
      <c r="G28" s="246"/>
      <c r="H28" s="219"/>
      <c r="I28" s="219"/>
      <c r="J28" s="219"/>
      <c r="K28" s="451" t="s">
        <v>20</v>
      </c>
      <c r="L28" s="22"/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  <c r="X28" s="167">
        <v>0</v>
      </c>
      <c r="Y28" s="19">
        <v>0</v>
      </c>
      <c r="Z28" s="1"/>
    </row>
    <row r="29" spans="1:26" x14ac:dyDescent="0.25">
      <c r="A29" s="1123" t="s">
        <v>25</v>
      </c>
      <c r="B29" s="29" t="s">
        <v>49</v>
      </c>
      <c r="C29" s="220"/>
      <c r="D29" s="221"/>
      <c r="E29" s="222"/>
      <c r="F29" s="223"/>
      <c r="G29" s="224"/>
      <c r="H29" s="225"/>
      <c r="I29" s="225"/>
      <c r="J29" s="225"/>
      <c r="K29" s="451" t="s">
        <v>20</v>
      </c>
      <c r="L29" s="22"/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  <c r="X29" s="167">
        <v>0</v>
      </c>
      <c r="Y29" s="19">
        <v>0</v>
      </c>
      <c r="Z29" s="1"/>
    </row>
    <row r="30" spans="1:26" x14ac:dyDescent="0.25">
      <c r="A30" s="1082"/>
      <c r="B30" s="38" t="s">
        <v>50</v>
      </c>
      <c r="C30" s="247"/>
      <c r="D30" s="248"/>
      <c r="E30" s="249"/>
      <c r="F30" s="250"/>
      <c r="G30" s="251"/>
      <c r="H30" s="252"/>
      <c r="I30" s="252"/>
      <c r="J30" s="252"/>
      <c r="K30" s="451" t="s">
        <v>20</v>
      </c>
      <c r="L30" s="22"/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  <c r="X30" s="167">
        <v>0</v>
      </c>
      <c r="Y30" s="19">
        <v>0</v>
      </c>
      <c r="Z30" s="1"/>
    </row>
    <row r="31" spans="1:26" x14ac:dyDescent="0.25">
      <c r="A31" s="1082"/>
      <c r="B31" s="39" t="s">
        <v>51</v>
      </c>
      <c r="C31" s="253"/>
      <c r="D31" s="254"/>
      <c r="E31" s="255"/>
      <c r="F31" s="256"/>
      <c r="G31" s="257"/>
      <c r="H31" s="258"/>
      <c r="I31" s="258"/>
      <c r="J31" s="258"/>
      <c r="K31" s="451" t="s">
        <v>20</v>
      </c>
      <c r="L31" s="22"/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  <c r="X31" s="167">
        <v>0</v>
      </c>
      <c r="Y31" s="19">
        <v>0</v>
      </c>
      <c r="Z31" s="1"/>
    </row>
    <row r="32" spans="1:26" x14ac:dyDescent="0.25">
      <c r="A32" s="1124"/>
      <c r="B32" s="39" t="s">
        <v>52</v>
      </c>
      <c r="C32" s="253"/>
      <c r="D32" s="254"/>
      <c r="E32" s="255"/>
      <c r="F32" s="256"/>
      <c r="G32" s="257"/>
      <c r="H32" s="258"/>
      <c r="I32" s="258"/>
      <c r="J32" s="258"/>
      <c r="K32" s="451" t="s">
        <v>20</v>
      </c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67">
        <v>0</v>
      </c>
      <c r="Y32" s="19">
        <v>0</v>
      </c>
      <c r="Z32" s="1"/>
    </row>
    <row r="33" spans="1:25" x14ac:dyDescent="0.25">
      <c r="A33" s="23" t="s">
        <v>27</v>
      </c>
      <c r="B33" s="37" t="s">
        <v>53</v>
      </c>
      <c r="C33" s="214"/>
      <c r="D33" s="243"/>
      <c r="E33" s="244"/>
      <c r="F33" s="245"/>
      <c r="G33" s="246"/>
      <c r="H33" s="219"/>
      <c r="I33" s="219"/>
      <c r="J33" s="219"/>
      <c r="K33" s="451" t="s">
        <v>20</v>
      </c>
      <c r="L33" s="22"/>
      <c r="M33" s="22"/>
      <c r="N33" s="1"/>
      <c r="O33" s="1"/>
      <c r="P33" s="1"/>
      <c r="Q33" s="1"/>
      <c r="R33" s="1"/>
      <c r="S33" s="1"/>
      <c r="T33" s="1"/>
      <c r="U33" s="1"/>
      <c r="V33" s="1"/>
      <c r="W33" s="1"/>
      <c r="X33" s="167">
        <v>0</v>
      </c>
      <c r="Y33" s="19">
        <v>0</v>
      </c>
    </row>
    <row r="34" spans="1:25" x14ac:dyDescent="0.25">
      <c r="A34" s="1067" t="s">
        <v>54</v>
      </c>
      <c r="B34" s="1083"/>
      <c r="C34" s="232"/>
      <c r="D34" s="233"/>
      <c r="E34" s="234"/>
      <c r="F34" s="235"/>
      <c r="G34" s="236"/>
      <c r="H34" s="207"/>
      <c r="I34" s="207"/>
      <c r="J34" s="207"/>
      <c r="K34" s="451" t="s">
        <v>20</v>
      </c>
      <c r="L34" s="22"/>
      <c r="M34" s="22"/>
      <c r="N34" s="1"/>
      <c r="O34" s="1"/>
      <c r="P34" s="1"/>
      <c r="Q34" s="1"/>
      <c r="R34" s="1"/>
      <c r="S34" s="1"/>
      <c r="T34" s="1"/>
      <c r="U34" s="1"/>
      <c r="V34" s="1"/>
      <c r="W34" s="1"/>
      <c r="X34" s="167">
        <v>0</v>
      </c>
      <c r="Y34" s="19">
        <v>0</v>
      </c>
    </row>
    <row r="35" spans="1:25" x14ac:dyDescent="0.25">
      <c r="A35" s="7" t="s">
        <v>55</v>
      </c>
      <c r="B35" s="1"/>
      <c r="C35" s="1"/>
      <c r="D35" s="1"/>
      <c r="E35" s="1"/>
      <c r="F35" s="1"/>
      <c r="G35" s="1"/>
      <c r="H35" s="1"/>
      <c r="I35" s="1"/>
      <c r="J35" s="1"/>
      <c r="K35" s="14"/>
      <c r="L35" s="14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040" t="s">
        <v>56</v>
      </c>
      <c r="B36" s="1041"/>
      <c r="C36" s="1055" t="s">
        <v>57</v>
      </c>
      <c r="D36" s="1056"/>
      <c r="E36" s="1083" t="s">
        <v>10</v>
      </c>
      <c r="F36" s="1083"/>
      <c r="G36" s="1068"/>
      <c r="H36" s="1080" t="s">
        <v>11</v>
      </c>
      <c r="I36" s="1080" t="s">
        <v>12</v>
      </c>
      <c r="J36" s="1080" t="s">
        <v>13</v>
      </c>
      <c r="K36" s="45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1.5" x14ac:dyDescent="0.25">
      <c r="A37" s="1042"/>
      <c r="B37" s="1043"/>
      <c r="C37" s="500" t="s">
        <v>14</v>
      </c>
      <c r="D37" s="504" t="s">
        <v>15</v>
      </c>
      <c r="E37" s="499" t="s">
        <v>16</v>
      </c>
      <c r="F37" s="41" t="s">
        <v>17</v>
      </c>
      <c r="G37" s="500" t="s">
        <v>18</v>
      </c>
      <c r="H37" s="1081"/>
      <c r="I37" s="1082"/>
      <c r="J37" s="1081"/>
      <c r="K37" s="453"/>
      <c r="L37" s="1"/>
      <c r="M37" s="1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42" t="s">
        <v>58</v>
      </c>
      <c r="B38" s="43"/>
      <c r="C38" s="44"/>
      <c r="D38" s="45"/>
      <c r="E38" s="46"/>
      <c r="F38" s="47"/>
      <c r="G38" s="45"/>
      <c r="H38" s="48"/>
      <c r="I38" s="452"/>
      <c r="J38" s="48"/>
      <c r="K38" s="459"/>
      <c r="L38" s="1"/>
      <c r="M38" s="1"/>
      <c r="N38" s="22"/>
      <c r="O38" s="1"/>
      <c r="P38" s="1"/>
      <c r="Q38" s="1"/>
      <c r="R38" s="1"/>
      <c r="S38" s="1"/>
      <c r="T38" s="1"/>
      <c r="U38" s="1"/>
      <c r="V38" s="1"/>
      <c r="W38" s="1"/>
      <c r="X38" s="167">
        <v>0</v>
      </c>
      <c r="Y38" s="19">
        <v>0</v>
      </c>
    </row>
    <row r="39" spans="1:25" x14ac:dyDescent="0.25">
      <c r="A39" s="49" t="s">
        <v>59</v>
      </c>
      <c r="B39" s="50"/>
      <c r="C39" s="259"/>
      <c r="D39" s="260"/>
      <c r="E39" s="261"/>
      <c r="F39" s="262"/>
      <c r="G39" s="260"/>
      <c r="H39" s="263"/>
      <c r="I39" s="263"/>
      <c r="J39" s="263"/>
      <c r="K39" s="451" t="s">
        <v>20</v>
      </c>
      <c r="L39" s="1"/>
      <c r="M39" s="1"/>
      <c r="N39" s="22"/>
      <c r="O39" s="1"/>
      <c r="P39" s="1"/>
      <c r="Q39" s="1"/>
      <c r="R39" s="1"/>
      <c r="S39" s="1"/>
      <c r="T39" s="1"/>
      <c r="U39" s="1"/>
      <c r="V39" s="1"/>
      <c r="W39" s="1"/>
      <c r="X39" s="167">
        <v>0</v>
      </c>
      <c r="Y39" s="19">
        <v>0</v>
      </c>
    </row>
    <row r="40" spans="1:25" x14ac:dyDescent="0.25">
      <c r="A40" s="1112" t="s">
        <v>60</v>
      </c>
      <c r="B40" s="1116"/>
      <c r="C40" s="226"/>
      <c r="D40" s="226"/>
      <c r="E40" s="227"/>
      <c r="F40" s="229"/>
      <c r="G40" s="264"/>
      <c r="H40" s="265"/>
      <c r="I40" s="265"/>
      <c r="J40" s="265"/>
      <c r="K40" s="451" t="s">
        <v>20</v>
      </c>
      <c r="L40" s="1"/>
      <c r="M40" s="1"/>
      <c r="N40" s="22"/>
      <c r="O40" s="1"/>
      <c r="P40" s="1"/>
      <c r="Q40" s="1"/>
      <c r="R40" s="1"/>
      <c r="S40" s="1"/>
      <c r="T40" s="1"/>
      <c r="U40" s="1"/>
      <c r="V40" s="1"/>
      <c r="W40" s="1"/>
      <c r="X40" s="167">
        <v>0</v>
      </c>
      <c r="Y40" s="19">
        <v>0</v>
      </c>
    </row>
    <row r="41" spans="1:25" x14ac:dyDescent="0.25">
      <c r="A41" s="1114" t="s">
        <v>61</v>
      </c>
      <c r="B41" s="1115"/>
      <c r="C41" s="220"/>
      <c r="D41" s="266"/>
      <c r="E41" s="221"/>
      <c r="F41" s="223"/>
      <c r="G41" s="266"/>
      <c r="H41" s="267"/>
      <c r="I41" s="267"/>
      <c r="J41" s="267"/>
      <c r="K41" s="451" t="s">
        <v>20</v>
      </c>
      <c r="L41" s="1"/>
      <c r="M41" s="1"/>
      <c r="N41" s="22"/>
      <c r="O41" s="1"/>
      <c r="P41" s="1"/>
      <c r="Q41" s="1"/>
      <c r="R41" s="1"/>
      <c r="S41" s="1"/>
      <c r="T41" s="1"/>
      <c r="U41" s="1"/>
      <c r="V41" s="1"/>
      <c r="W41" s="1"/>
      <c r="X41" s="167">
        <v>0</v>
      </c>
      <c r="Y41" s="19">
        <v>0</v>
      </c>
    </row>
    <row r="42" spans="1:25" x14ac:dyDescent="0.25">
      <c r="A42" s="51" t="s">
        <v>62</v>
      </c>
      <c r="B42" s="52"/>
      <c r="C42" s="268"/>
      <c r="D42" s="269"/>
      <c r="E42" s="270"/>
      <c r="F42" s="271"/>
      <c r="G42" s="269"/>
      <c r="H42" s="272"/>
      <c r="I42" s="272"/>
      <c r="J42" s="272"/>
      <c r="K42" s="459"/>
      <c r="L42" s="1"/>
      <c r="M42" s="1"/>
      <c r="N42" s="22"/>
      <c r="O42" s="1"/>
      <c r="P42" s="1"/>
      <c r="Q42" s="1"/>
      <c r="R42" s="1"/>
      <c r="S42" s="1"/>
      <c r="T42" s="1"/>
      <c r="U42" s="1"/>
      <c r="V42" s="1"/>
      <c r="W42" s="1"/>
      <c r="X42" s="167">
        <v>0</v>
      </c>
      <c r="Y42" s="19">
        <v>0</v>
      </c>
    </row>
    <row r="43" spans="1:25" x14ac:dyDescent="0.25">
      <c r="A43" s="1117" t="s">
        <v>63</v>
      </c>
      <c r="B43" s="1118"/>
      <c r="C43" s="202"/>
      <c r="D43" s="273"/>
      <c r="E43" s="203"/>
      <c r="F43" s="205"/>
      <c r="G43" s="273"/>
      <c r="H43" s="274"/>
      <c r="I43" s="274"/>
      <c r="J43" s="274"/>
      <c r="K43" s="451" t="s">
        <v>20</v>
      </c>
      <c r="L43" s="1"/>
      <c r="M43" s="1"/>
      <c r="N43" s="22"/>
      <c r="O43" s="1"/>
      <c r="P43" s="1"/>
      <c r="Q43" s="1"/>
      <c r="R43" s="1"/>
      <c r="S43" s="1"/>
      <c r="T43" s="1"/>
      <c r="U43" s="1"/>
      <c r="V43" s="1"/>
      <c r="W43" s="1"/>
      <c r="X43" s="167">
        <v>0</v>
      </c>
      <c r="Y43" s="19">
        <v>0</v>
      </c>
    </row>
    <row r="44" spans="1:25" x14ac:dyDescent="0.25">
      <c r="A44" s="480" t="s">
        <v>64</v>
      </c>
      <c r="B44" s="481"/>
      <c r="C44" s="475"/>
      <c r="D44" s="476"/>
      <c r="E44" s="477"/>
      <c r="F44" s="478"/>
      <c r="G44" s="476"/>
      <c r="H44" s="479"/>
      <c r="I44" s="479"/>
      <c r="J44" s="479"/>
      <c r="K44" s="459"/>
      <c r="L44" s="1"/>
      <c r="M44" s="1"/>
      <c r="N44" s="22"/>
      <c r="O44" s="1"/>
      <c r="P44" s="1"/>
      <c r="Q44" s="1"/>
      <c r="R44" s="1"/>
      <c r="S44" s="1"/>
      <c r="T44" s="1"/>
      <c r="U44" s="1"/>
      <c r="V44" s="1"/>
      <c r="W44" s="1"/>
      <c r="X44" s="167">
        <v>0</v>
      </c>
      <c r="Y44" s="19">
        <v>0</v>
      </c>
    </row>
    <row r="45" spans="1:25" x14ac:dyDescent="0.25">
      <c r="A45" s="1112" t="s">
        <v>65</v>
      </c>
      <c r="B45" s="1116"/>
      <c r="C45" s="226"/>
      <c r="D45" s="264"/>
      <c r="E45" s="227"/>
      <c r="F45" s="229"/>
      <c r="G45" s="264"/>
      <c r="H45" s="265"/>
      <c r="I45" s="265"/>
      <c r="J45" s="265"/>
      <c r="K45" s="451" t="s">
        <v>20</v>
      </c>
      <c r="L45" s="1"/>
      <c r="M45" s="1"/>
      <c r="N45" s="22"/>
      <c r="O45" s="1"/>
      <c r="P45" s="1"/>
      <c r="Q45" s="1"/>
      <c r="R45" s="1"/>
      <c r="S45" s="1"/>
      <c r="T45" s="1"/>
      <c r="U45" s="1"/>
      <c r="V45" s="1"/>
      <c r="W45" s="1"/>
      <c r="X45" s="167">
        <v>0</v>
      </c>
      <c r="Y45" s="19">
        <v>0</v>
      </c>
    </row>
    <row r="46" spans="1:25" x14ac:dyDescent="0.25">
      <c r="A46" s="1127" t="s">
        <v>66</v>
      </c>
      <c r="B46" s="1128"/>
      <c r="C46" s="214"/>
      <c r="D46" s="275"/>
      <c r="E46" s="215"/>
      <c r="F46" s="217"/>
      <c r="G46" s="275"/>
      <c r="H46" s="276"/>
      <c r="I46" s="276"/>
      <c r="J46" s="276"/>
      <c r="K46" s="451" t="s">
        <v>20</v>
      </c>
      <c r="L46" s="1"/>
      <c r="M46" s="1"/>
      <c r="N46" s="22"/>
      <c r="O46" s="1"/>
      <c r="P46" s="1"/>
      <c r="Q46" s="1"/>
      <c r="R46" s="1"/>
      <c r="S46" s="1"/>
      <c r="T46" s="1"/>
      <c r="U46" s="1"/>
      <c r="V46" s="1"/>
      <c r="W46" s="1"/>
      <c r="X46" s="167">
        <v>0</v>
      </c>
      <c r="Y46" s="19">
        <v>0</v>
      </c>
    </row>
    <row r="47" spans="1:25" x14ac:dyDescent="0.25">
      <c r="A47" s="1127" t="s">
        <v>67</v>
      </c>
      <c r="B47" s="1128"/>
      <c r="C47" s="214"/>
      <c r="D47" s="275"/>
      <c r="E47" s="215"/>
      <c r="F47" s="217"/>
      <c r="G47" s="275"/>
      <c r="H47" s="276"/>
      <c r="I47" s="276"/>
      <c r="J47" s="276"/>
      <c r="K47" s="451" t="s">
        <v>20</v>
      </c>
      <c r="L47" s="1"/>
      <c r="M47" s="1"/>
      <c r="N47" s="22"/>
      <c r="O47" s="1"/>
      <c r="P47" s="1"/>
      <c r="Q47" s="1"/>
      <c r="R47" s="1"/>
      <c r="S47" s="1"/>
      <c r="T47" s="1"/>
      <c r="U47" s="1"/>
      <c r="V47" s="1"/>
      <c r="W47" s="1"/>
      <c r="X47" s="167">
        <v>0</v>
      </c>
      <c r="Y47" s="19">
        <v>0</v>
      </c>
    </row>
    <row r="48" spans="1:25" x14ac:dyDescent="0.25">
      <c r="A48" s="1127" t="s">
        <v>68</v>
      </c>
      <c r="B48" s="1128"/>
      <c r="C48" s="253"/>
      <c r="D48" s="277"/>
      <c r="E48" s="254"/>
      <c r="F48" s="256"/>
      <c r="G48" s="277"/>
      <c r="H48" s="278"/>
      <c r="I48" s="278"/>
      <c r="J48" s="278"/>
      <c r="K48" s="451" t="s">
        <v>20</v>
      </c>
      <c r="L48" s="1"/>
      <c r="M48" s="1"/>
      <c r="N48" s="22"/>
      <c r="O48" s="1"/>
      <c r="P48" s="1"/>
      <c r="Q48" s="1"/>
      <c r="R48" s="1"/>
      <c r="S48" s="1"/>
      <c r="T48" s="1"/>
      <c r="U48" s="1"/>
      <c r="V48" s="1"/>
      <c r="W48" s="1"/>
      <c r="X48" s="167">
        <v>0</v>
      </c>
      <c r="Y48" s="19">
        <v>0</v>
      </c>
    </row>
    <row r="49" spans="1:26" x14ac:dyDescent="0.25">
      <c r="A49" s="1136" t="s">
        <v>69</v>
      </c>
      <c r="B49" s="1137"/>
      <c r="C49" s="279"/>
      <c r="D49" s="280"/>
      <c r="E49" s="281"/>
      <c r="F49" s="282"/>
      <c r="G49" s="280"/>
      <c r="H49" s="283"/>
      <c r="I49" s="283"/>
      <c r="J49" s="283"/>
      <c r="K49" s="451" t="s">
        <v>20</v>
      </c>
      <c r="L49" s="1"/>
      <c r="M49" s="1"/>
      <c r="N49" s="22"/>
      <c r="O49" s="1"/>
      <c r="P49" s="1"/>
      <c r="Q49" s="1"/>
      <c r="R49" s="1"/>
      <c r="S49" s="1"/>
      <c r="T49" s="1"/>
      <c r="U49" s="1"/>
      <c r="V49" s="1"/>
      <c r="W49" s="1"/>
      <c r="X49" s="167">
        <v>0</v>
      </c>
      <c r="Y49" s="19">
        <v>0</v>
      </c>
      <c r="Z49" s="1"/>
    </row>
    <row r="50" spans="1:26" x14ac:dyDescent="0.25">
      <c r="A50" s="53" t="s">
        <v>70</v>
      </c>
      <c r="B50" s="1"/>
      <c r="C50" s="1"/>
      <c r="D50" s="1"/>
      <c r="E50" s="1"/>
      <c r="F50" s="1"/>
      <c r="G50" s="1"/>
      <c r="H50" s="1"/>
      <c r="I50" s="1"/>
      <c r="J50" s="1"/>
      <c r="K50" s="45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040" t="s">
        <v>56</v>
      </c>
      <c r="B51" s="1041"/>
      <c r="C51" s="1055" t="s">
        <v>57</v>
      </c>
      <c r="D51" s="1056"/>
      <c r="E51" s="1083" t="s">
        <v>10</v>
      </c>
      <c r="F51" s="1083"/>
      <c r="G51" s="1068"/>
      <c r="H51" s="1077" t="s">
        <v>11</v>
      </c>
      <c r="I51" s="1080" t="s">
        <v>12</v>
      </c>
      <c r="J51" s="1077" t="s">
        <v>13</v>
      </c>
      <c r="K51" s="45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1042"/>
      <c r="B52" s="1043"/>
      <c r="C52" s="500" t="s">
        <v>14</v>
      </c>
      <c r="D52" s="504" t="s">
        <v>15</v>
      </c>
      <c r="E52" s="499" t="s">
        <v>16</v>
      </c>
      <c r="F52" s="41" t="s">
        <v>17</v>
      </c>
      <c r="G52" s="500" t="s">
        <v>18</v>
      </c>
      <c r="H52" s="1077"/>
      <c r="I52" s="1082"/>
      <c r="J52" s="1077"/>
      <c r="K52" s="45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042" t="s">
        <v>71</v>
      </c>
      <c r="B53" s="1043"/>
      <c r="C53" s="284"/>
      <c r="D53" s="285"/>
      <c r="E53" s="286"/>
      <c r="F53" s="240"/>
      <c r="G53" s="285"/>
      <c r="H53" s="287"/>
      <c r="I53" s="449"/>
      <c r="J53" s="287"/>
      <c r="K53" s="451" t="s">
        <v>20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67">
        <v>0</v>
      </c>
      <c r="Y53" s="19">
        <v>0</v>
      </c>
      <c r="Z53" s="1"/>
    </row>
    <row r="54" spans="1:26" x14ac:dyDescent="0.25">
      <c r="A54" s="7" t="s">
        <v>72</v>
      </c>
      <c r="B54" s="1"/>
      <c r="C54" s="1"/>
      <c r="D54" s="1"/>
      <c r="E54" s="1"/>
      <c r="F54" s="1"/>
      <c r="G54" s="1"/>
      <c r="H54" s="1"/>
      <c r="I54" s="1"/>
      <c r="J54" s="1"/>
      <c r="K54" s="45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040" t="s">
        <v>73</v>
      </c>
      <c r="B55" s="1041"/>
      <c r="C55" s="1055" t="s">
        <v>57</v>
      </c>
      <c r="D55" s="1056"/>
      <c r="E55" s="1083" t="s">
        <v>10</v>
      </c>
      <c r="F55" s="1083"/>
      <c r="G55" s="1068"/>
      <c r="H55" s="1080" t="s">
        <v>11</v>
      </c>
      <c r="I55" s="1080" t="s">
        <v>12</v>
      </c>
      <c r="J55" s="1077" t="s">
        <v>13</v>
      </c>
      <c r="K55" s="45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1042"/>
      <c r="B56" s="1043"/>
      <c r="C56" s="500" t="s">
        <v>14</v>
      </c>
      <c r="D56" s="504" t="s">
        <v>15</v>
      </c>
      <c r="E56" s="437" t="s">
        <v>16</v>
      </c>
      <c r="F56" s="11" t="s">
        <v>17</v>
      </c>
      <c r="G56" s="501" t="s">
        <v>18</v>
      </c>
      <c r="H56" s="1081"/>
      <c r="I56" s="1082"/>
      <c r="J56" s="1077"/>
      <c r="K56" s="45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54" t="s">
        <v>74</v>
      </c>
      <c r="B57" s="55"/>
      <c r="C57" s="208"/>
      <c r="D57" s="209"/>
      <c r="E57" s="440"/>
      <c r="F57" s="271"/>
      <c r="G57" s="441"/>
      <c r="H57" s="433"/>
      <c r="I57" s="450"/>
      <c r="J57" s="288"/>
      <c r="K57" s="451" t="s">
        <v>20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67">
        <v>0</v>
      </c>
      <c r="Y57" s="19"/>
      <c r="Z57" s="1"/>
    </row>
    <row r="58" spans="1:26" x14ac:dyDescent="0.25">
      <c r="A58" s="56" t="s">
        <v>75</v>
      </c>
      <c r="B58" s="57"/>
      <c r="C58" s="214"/>
      <c r="D58" s="215"/>
      <c r="E58" s="442"/>
      <c r="F58" s="439"/>
      <c r="G58" s="443"/>
      <c r="H58" s="434"/>
      <c r="I58" s="289"/>
      <c r="J58" s="289"/>
      <c r="K58" s="451" t="s">
        <v>20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67">
        <v>0</v>
      </c>
      <c r="Y58" s="19"/>
      <c r="Z58" s="1"/>
    </row>
    <row r="59" spans="1:26" x14ac:dyDescent="0.25">
      <c r="A59" s="473" t="s">
        <v>76</v>
      </c>
      <c r="B59" s="474"/>
      <c r="C59" s="208"/>
      <c r="D59" s="209"/>
      <c r="E59" s="442"/>
      <c r="F59" s="439"/>
      <c r="G59" s="443"/>
      <c r="H59" s="435"/>
      <c r="I59" s="290"/>
      <c r="J59" s="290"/>
      <c r="K59" s="45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67"/>
      <c r="Y59" s="19"/>
      <c r="Z59" s="1"/>
    </row>
    <row r="60" spans="1:26" x14ac:dyDescent="0.25">
      <c r="A60" s="58" t="s">
        <v>77</v>
      </c>
      <c r="B60" s="59"/>
      <c r="C60" s="214"/>
      <c r="D60" s="275"/>
      <c r="E60" s="444"/>
      <c r="F60" s="438"/>
      <c r="G60" s="445"/>
      <c r="H60" s="435"/>
      <c r="I60" s="290"/>
      <c r="J60" s="290"/>
      <c r="K60" s="451" t="s">
        <v>20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67">
        <v>0</v>
      </c>
      <c r="Y60" s="19"/>
      <c r="Z60" s="1"/>
    </row>
    <row r="61" spans="1:26" x14ac:dyDescent="0.25">
      <c r="A61" s="60" t="s">
        <v>78</v>
      </c>
      <c r="B61" s="61"/>
      <c r="C61" s="214"/>
      <c r="D61" s="215"/>
      <c r="E61" s="442"/>
      <c r="F61" s="439"/>
      <c r="G61" s="443"/>
      <c r="H61" s="434"/>
      <c r="I61" s="289"/>
      <c r="J61" s="289"/>
      <c r="K61" s="451" t="s">
        <v>20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67">
        <v>0</v>
      </c>
      <c r="Y61" s="19"/>
      <c r="Z61" s="1"/>
    </row>
    <row r="62" spans="1:26" x14ac:dyDescent="0.25">
      <c r="A62" s="62" t="s">
        <v>79</v>
      </c>
      <c r="B62" s="63"/>
      <c r="C62" s="220"/>
      <c r="D62" s="221"/>
      <c r="E62" s="446"/>
      <c r="F62" s="447"/>
      <c r="G62" s="448"/>
      <c r="H62" s="436"/>
      <c r="I62" s="291"/>
      <c r="J62" s="291"/>
      <c r="K62" s="451" t="s">
        <v>20</v>
      </c>
      <c r="L62" s="64"/>
      <c r="M62" s="64"/>
      <c r="N62" s="1"/>
      <c r="O62" s="1"/>
      <c r="P62" s="1"/>
      <c r="Q62" s="1"/>
      <c r="R62" s="1"/>
      <c r="S62" s="1"/>
      <c r="T62" s="1"/>
      <c r="U62" s="1"/>
      <c r="V62" s="1"/>
      <c r="W62" s="1"/>
      <c r="X62" s="167">
        <v>0</v>
      </c>
      <c r="Y62" s="19"/>
      <c r="Z62" s="1"/>
    </row>
    <row r="63" spans="1:26" x14ac:dyDescent="0.25">
      <c r="A63" s="65" t="s">
        <v>80</v>
      </c>
      <c r="B63" s="468"/>
      <c r="C63" s="209"/>
      <c r="D63" s="209"/>
      <c r="E63" s="465"/>
      <c r="F63" s="465"/>
      <c r="G63" s="465"/>
      <c r="H63" s="469"/>
      <c r="I63" s="469"/>
      <c r="J63" s="469"/>
      <c r="K63" s="451"/>
      <c r="L63" s="64"/>
      <c r="M63" s="64"/>
      <c r="N63" s="1"/>
      <c r="O63" s="1"/>
      <c r="P63" s="1"/>
      <c r="Q63" s="1"/>
      <c r="R63" s="1"/>
      <c r="S63" s="1"/>
      <c r="T63" s="1"/>
      <c r="U63" s="1"/>
      <c r="V63" s="1"/>
      <c r="W63" s="1"/>
      <c r="X63" s="470"/>
      <c r="Y63" s="1"/>
      <c r="Z63" s="4"/>
    </row>
    <row r="64" spans="1:26" x14ac:dyDescent="0.25">
      <c r="A64" s="65" t="s">
        <v>81</v>
      </c>
      <c r="B64" s="20"/>
      <c r="C64" s="20"/>
      <c r="D64" s="1"/>
      <c r="E64" s="1"/>
      <c r="F64" s="6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7" x14ac:dyDescent="0.25">
      <c r="A65" s="1130" t="s">
        <v>82</v>
      </c>
      <c r="B65" s="1131"/>
      <c r="C65" s="1105" t="s">
        <v>83</v>
      </c>
      <c r="D65" s="1106"/>
      <c r="E65" s="1099" t="s">
        <v>84</v>
      </c>
      <c r="F65" s="1100"/>
      <c r="G65" s="1100"/>
      <c r="H65" s="1100"/>
      <c r="I65" s="1100"/>
      <c r="J65" s="1100"/>
      <c r="K65" s="1100"/>
      <c r="L65" s="1101"/>
      <c r="M65" s="1080" t="s">
        <v>85</v>
      </c>
      <c r="N65" s="1080" t="s">
        <v>11</v>
      </c>
      <c r="O65" s="1041" t="s">
        <v>12</v>
      </c>
      <c r="P65" s="1077" t="s">
        <v>86</v>
      </c>
      <c r="Q65" s="1077" t="s">
        <v>13</v>
      </c>
      <c r="R65" s="1"/>
      <c r="S65" s="1"/>
      <c r="T65" s="1"/>
      <c r="U65" s="1"/>
      <c r="V65" s="1"/>
      <c r="W65" s="1"/>
      <c r="X65" s="1"/>
      <c r="Y65" s="1"/>
      <c r="Z65" s="4"/>
      <c r="AA65" s="171"/>
    </row>
    <row r="66" spans="1:27" x14ac:dyDescent="0.25">
      <c r="A66" s="1132"/>
      <c r="B66" s="1133"/>
      <c r="C66" s="1085"/>
      <c r="D66" s="1107"/>
      <c r="E66" s="1055" t="s">
        <v>87</v>
      </c>
      <c r="F66" s="1098"/>
      <c r="G66" s="1098"/>
      <c r="H66" s="1056"/>
      <c r="I66" s="1055" t="s">
        <v>88</v>
      </c>
      <c r="J66" s="1098"/>
      <c r="K66" s="1098"/>
      <c r="L66" s="1056"/>
      <c r="M66" s="1082"/>
      <c r="N66" s="1082"/>
      <c r="O66" s="1064"/>
      <c r="P66" s="1077"/>
      <c r="Q66" s="1077"/>
      <c r="R66" s="1"/>
      <c r="S66" s="1"/>
      <c r="T66" s="1"/>
      <c r="U66" s="1"/>
      <c r="V66" s="1"/>
      <c r="W66" s="1"/>
      <c r="X66" s="1"/>
      <c r="Y66" s="1"/>
      <c r="Z66" s="4"/>
      <c r="AA66" s="171"/>
    </row>
    <row r="67" spans="1:27" x14ac:dyDescent="0.25">
      <c r="A67" s="1134"/>
      <c r="B67" s="1135"/>
      <c r="C67" s="499" t="s">
        <v>14</v>
      </c>
      <c r="D67" s="67" t="s">
        <v>89</v>
      </c>
      <c r="E67" s="68" t="s">
        <v>14</v>
      </c>
      <c r="F67" s="69" t="s">
        <v>90</v>
      </c>
      <c r="G67" s="69" t="s">
        <v>91</v>
      </c>
      <c r="H67" s="70" t="s">
        <v>92</v>
      </c>
      <c r="I67" s="68" t="s">
        <v>14</v>
      </c>
      <c r="J67" s="69" t="s">
        <v>90</v>
      </c>
      <c r="K67" s="69" t="s">
        <v>91</v>
      </c>
      <c r="L67" s="70" t="s">
        <v>92</v>
      </c>
      <c r="M67" s="1081"/>
      <c r="N67" s="1081"/>
      <c r="O67" s="1043"/>
      <c r="P67" s="1077"/>
      <c r="Q67" s="1077"/>
      <c r="R67" s="1"/>
      <c r="S67" s="1"/>
      <c r="T67" s="1"/>
      <c r="U67" s="1"/>
      <c r="V67" s="1"/>
      <c r="W67" s="1"/>
      <c r="X67" s="1"/>
      <c r="Y67" s="1"/>
      <c r="Z67" s="4"/>
      <c r="AA67" s="171"/>
    </row>
    <row r="68" spans="1:27" x14ac:dyDescent="0.25">
      <c r="A68" s="71" t="s">
        <v>93</v>
      </c>
      <c r="B68" s="72" t="s">
        <v>94</v>
      </c>
      <c r="C68" s="292"/>
      <c r="D68" s="251"/>
      <c r="E68" s="249"/>
      <c r="F68" s="250"/>
      <c r="G68" s="250"/>
      <c r="H68" s="250"/>
      <c r="I68" s="293"/>
      <c r="J68" s="294"/>
      <c r="K68" s="294"/>
      <c r="L68" s="294"/>
      <c r="M68" s="247"/>
      <c r="N68" s="247"/>
      <c r="O68" s="247"/>
      <c r="P68" s="247"/>
      <c r="Q68" s="247"/>
      <c r="R68" s="462"/>
      <c r="S68" s="17"/>
      <c r="T68" s="1"/>
      <c r="U68" s="1"/>
      <c r="V68" s="1"/>
      <c r="W68" s="1"/>
      <c r="X68" s="1"/>
      <c r="Y68" s="167">
        <v>0</v>
      </c>
      <c r="Z68" s="4"/>
      <c r="AA68" s="171"/>
    </row>
    <row r="69" spans="1:27" x14ac:dyDescent="0.25">
      <c r="A69" s="73" t="s">
        <v>95</v>
      </c>
      <c r="B69" s="74" t="s">
        <v>96</v>
      </c>
      <c r="C69" s="295"/>
      <c r="D69" s="218"/>
      <c r="E69" s="216"/>
      <c r="F69" s="217"/>
      <c r="G69" s="217"/>
      <c r="H69" s="217"/>
      <c r="I69" s="293"/>
      <c r="J69" s="294"/>
      <c r="K69" s="296"/>
      <c r="L69" s="296"/>
      <c r="M69" s="214"/>
      <c r="N69" s="214"/>
      <c r="O69" s="214"/>
      <c r="P69" s="214"/>
      <c r="Q69" s="214"/>
      <c r="R69" s="462"/>
      <c r="S69" s="1"/>
      <c r="T69" s="1"/>
      <c r="U69" s="1"/>
      <c r="V69" s="1"/>
      <c r="W69" s="1"/>
      <c r="X69" s="1"/>
      <c r="Y69" s="167">
        <v>0</v>
      </c>
      <c r="Z69" s="4"/>
      <c r="AA69" s="171"/>
    </row>
    <row r="70" spans="1:27" x14ac:dyDescent="0.25">
      <c r="A70" s="73" t="s">
        <v>25</v>
      </c>
      <c r="B70" s="74" t="s">
        <v>97</v>
      </c>
      <c r="C70" s="295"/>
      <c r="D70" s="218"/>
      <c r="E70" s="216"/>
      <c r="F70" s="217"/>
      <c r="G70" s="217"/>
      <c r="H70" s="217"/>
      <c r="I70" s="293"/>
      <c r="J70" s="294"/>
      <c r="K70" s="296"/>
      <c r="L70" s="296"/>
      <c r="M70" s="214"/>
      <c r="N70" s="214"/>
      <c r="O70" s="214"/>
      <c r="P70" s="214"/>
      <c r="Q70" s="214"/>
      <c r="R70" s="462"/>
      <c r="S70" s="1"/>
      <c r="T70" s="1"/>
      <c r="U70" s="1"/>
      <c r="V70" s="1"/>
      <c r="W70" s="1"/>
      <c r="X70" s="1"/>
      <c r="Y70" s="167">
        <v>0</v>
      </c>
      <c r="Z70" s="4"/>
      <c r="AA70" s="171"/>
    </row>
    <row r="71" spans="1:27" x14ac:dyDescent="0.25">
      <c r="A71" s="73" t="s">
        <v>27</v>
      </c>
      <c r="B71" s="74" t="s">
        <v>98</v>
      </c>
      <c r="C71" s="295"/>
      <c r="D71" s="218"/>
      <c r="E71" s="216"/>
      <c r="F71" s="217"/>
      <c r="G71" s="217"/>
      <c r="H71" s="217"/>
      <c r="I71" s="297"/>
      <c r="J71" s="296"/>
      <c r="K71" s="296"/>
      <c r="L71" s="296"/>
      <c r="M71" s="214"/>
      <c r="N71" s="214"/>
      <c r="O71" s="214"/>
      <c r="P71" s="214"/>
      <c r="Q71" s="214"/>
      <c r="R71" s="462"/>
      <c r="S71" s="1"/>
      <c r="T71" s="1"/>
      <c r="U71" s="1"/>
      <c r="V71" s="1"/>
      <c r="W71" s="1"/>
      <c r="X71" s="1"/>
      <c r="Y71" s="167">
        <v>0</v>
      </c>
      <c r="Z71" s="4"/>
      <c r="AA71" s="171"/>
    </row>
    <row r="72" spans="1:27" x14ac:dyDescent="0.25">
      <c r="A72" s="73" t="s">
        <v>29</v>
      </c>
      <c r="B72" s="74" t="s">
        <v>99</v>
      </c>
      <c r="C72" s="295"/>
      <c r="D72" s="218"/>
      <c r="E72" s="216"/>
      <c r="F72" s="217"/>
      <c r="G72" s="217"/>
      <c r="H72" s="217"/>
      <c r="I72" s="297"/>
      <c r="J72" s="296"/>
      <c r="K72" s="296"/>
      <c r="L72" s="296"/>
      <c r="M72" s="214"/>
      <c r="N72" s="214"/>
      <c r="O72" s="214"/>
      <c r="P72" s="214"/>
      <c r="Q72" s="214"/>
      <c r="R72" s="462"/>
      <c r="S72" s="1"/>
      <c r="T72" s="1"/>
      <c r="U72" s="1"/>
      <c r="V72" s="1"/>
      <c r="W72" s="1"/>
      <c r="X72" s="1"/>
      <c r="Y72" s="167">
        <v>0</v>
      </c>
      <c r="Z72" s="4"/>
      <c r="AA72" s="171"/>
    </row>
    <row r="73" spans="1:27" x14ac:dyDescent="0.25">
      <c r="A73" s="73" t="s">
        <v>100</v>
      </c>
      <c r="B73" s="74" t="s">
        <v>101</v>
      </c>
      <c r="C73" s="295"/>
      <c r="D73" s="218"/>
      <c r="E73" s="216"/>
      <c r="F73" s="217"/>
      <c r="G73" s="217"/>
      <c r="H73" s="217"/>
      <c r="I73" s="297"/>
      <c r="J73" s="296"/>
      <c r="K73" s="296"/>
      <c r="L73" s="296"/>
      <c r="M73" s="214"/>
      <c r="N73" s="214"/>
      <c r="O73" s="214"/>
      <c r="P73" s="214"/>
      <c r="Q73" s="214"/>
      <c r="R73" s="462"/>
      <c r="S73" s="1"/>
      <c r="T73" s="1"/>
      <c r="U73" s="1"/>
      <c r="V73" s="1"/>
      <c r="W73" s="1"/>
      <c r="X73" s="1"/>
      <c r="Y73" s="167">
        <v>0</v>
      </c>
      <c r="Z73" s="4"/>
      <c r="AA73" s="171"/>
    </row>
    <row r="74" spans="1:27" x14ac:dyDescent="0.25">
      <c r="A74" s="73" t="s">
        <v>36</v>
      </c>
      <c r="B74" s="74" t="s">
        <v>102</v>
      </c>
      <c r="C74" s="295"/>
      <c r="D74" s="218"/>
      <c r="E74" s="216"/>
      <c r="F74" s="217"/>
      <c r="G74" s="217"/>
      <c r="H74" s="217"/>
      <c r="I74" s="297"/>
      <c r="J74" s="296"/>
      <c r="K74" s="296"/>
      <c r="L74" s="296"/>
      <c r="M74" s="214"/>
      <c r="N74" s="214"/>
      <c r="O74" s="214"/>
      <c r="P74" s="214"/>
      <c r="Q74" s="214"/>
      <c r="R74" s="462"/>
      <c r="S74" s="1"/>
      <c r="T74" s="1"/>
      <c r="U74" s="1"/>
      <c r="V74" s="1"/>
      <c r="W74" s="1"/>
      <c r="X74" s="1"/>
      <c r="Y74" s="167">
        <v>0</v>
      </c>
      <c r="Z74" s="4"/>
      <c r="AA74" s="171"/>
    </row>
    <row r="75" spans="1:27" x14ac:dyDescent="0.25">
      <c r="A75" s="73" t="s">
        <v>103</v>
      </c>
      <c r="B75" s="74" t="s">
        <v>104</v>
      </c>
      <c r="C75" s="295"/>
      <c r="D75" s="218"/>
      <c r="E75" s="216"/>
      <c r="F75" s="217"/>
      <c r="G75" s="217"/>
      <c r="H75" s="217"/>
      <c r="I75" s="297"/>
      <c r="J75" s="296"/>
      <c r="K75" s="296"/>
      <c r="L75" s="296"/>
      <c r="M75" s="214"/>
      <c r="N75" s="214"/>
      <c r="O75" s="214"/>
      <c r="P75" s="214"/>
      <c r="Q75" s="214"/>
      <c r="R75" s="462"/>
      <c r="S75" s="1"/>
      <c r="T75" s="1"/>
      <c r="U75" s="1"/>
      <c r="V75" s="1"/>
      <c r="W75" s="1"/>
      <c r="X75" s="1"/>
      <c r="Y75" s="167">
        <v>0</v>
      </c>
      <c r="Z75" s="4"/>
      <c r="AA75" s="171"/>
    </row>
    <row r="76" spans="1:27" x14ac:dyDescent="0.25">
      <c r="A76" s="73" t="s">
        <v>105</v>
      </c>
      <c r="B76" s="74" t="s">
        <v>106</v>
      </c>
      <c r="C76" s="295"/>
      <c r="D76" s="218"/>
      <c r="E76" s="216"/>
      <c r="F76" s="217"/>
      <c r="G76" s="217"/>
      <c r="H76" s="217"/>
      <c r="I76" s="297"/>
      <c r="J76" s="296"/>
      <c r="K76" s="296"/>
      <c r="L76" s="296"/>
      <c r="M76" s="214"/>
      <c r="N76" s="214"/>
      <c r="O76" s="214"/>
      <c r="P76" s="214"/>
      <c r="Q76" s="214"/>
      <c r="R76" s="462"/>
      <c r="S76" s="1"/>
      <c r="T76" s="1"/>
      <c r="U76" s="1"/>
      <c r="V76" s="1"/>
      <c r="W76" s="1"/>
      <c r="X76" s="1"/>
      <c r="Y76" s="167">
        <v>0</v>
      </c>
      <c r="Z76" s="4"/>
      <c r="AA76" s="171"/>
    </row>
    <row r="77" spans="1:27" x14ac:dyDescent="0.25">
      <c r="A77" s="73" t="s">
        <v>107</v>
      </c>
      <c r="B77" s="74" t="s">
        <v>108</v>
      </c>
      <c r="C77" s="295"/>
      <c r="D77" s="218"/>
      <c r="E77" s="216"/>
      <c r="F77" s="217"/>
      <c r="G77" s="217"/>
      <c r="H77" s="217"/>
      <c r="I77" s="297"/>
      <c r="J77" s="296"/>
      <c r="K77" s="296"/>
      <c r="L77" s="296"/>
      <c r="M77" s="214"/>
      <c r="N77" s="214"/>
      <c r="O77" s="214"/>
      <c r="P77" s="214"/>
      <c r="Q77" s="214"/>
      <c r="R77" s="462"/>
      <c r="S77" s="1"/>
      <c r="T77" s="1"/>
      <c r="U77" s="1"/>
      <c r="V77" s="1"/>
      <c r="W77" s="1"/>
      <c r="X77" s="1"/>
      <c r="Y77" s="167">
        <v>0</v>
      </c>
      <c r="Z77" s="4"/>
      <c r="AA77" s="171"/>
    </row>
    <row r="78" spans="1:27" x14ac:dyDescent="0.25">
      <c r="A78" s="73" t="s">
        <v>109</v>
      </c>
      <c r="B78" s="74" t="s">
        <v>110</v>
      </c>
      <c r="C78" s="295"/>
      <c r="D78" s="218"/>
      <c r="E78" s="216"/>
      <c r="F78" s="217"/>
      <c r="G78" s="217"/>
      <c r="H78" s="217"/>
      <c r="I78" s="297"/>
      <c r="J78" s="296"/>
      <c r="K78" s="296"/>
      <c r="L78" s="296"/>
      <c r="M78" s="214"/>
      <c r="N78" s="214"/>
      <c r="O78" s="214"/>
      <c r="P78" s="214"/>
      <c r="Q78" s="214"/>
      <c r="R78" s="462"/>
      <c r="S78" s="1"/>
      <c r="T78" s="1"/>
      <c r="U78" s="1"/>
      <c r="V78" s="1"/>
      <c r="W78" s="1"/>
      <c r="X78" s="1"/>
      <c r="Y78" s="167">
        <v>0</v>
      </c>
      <c r="Z78" s="4"/>
      <c r="AA78" s="171"/>
    </row>
    <row r="79" spans="1:27" x14ac:dyDescent="0.25">
      <c r="A79" s="73" t="s">
        <v>111</v>
      </c>
      <c r="B79" s="74" t="s">
        <v>112</v>
      </c>
      <c r="C79" s="295"/>
      <c r="D79" s="218"/>
      <c r="E79" s="216"/>
      <c r="F79" s="217"/>
      <c r="G79" s="217"/>
      <c r="H79" s="217"/>
      <c r="I79" s="297"/>
      <c r="J79" s="296"/>
      <c r="K79" s="296"/>
      <c r="L79" s="296"/>
      <c r="M79" s="214"/>
      <c r="N79" s="214"/>
      <c r="O79" s="214"/>
      <c r="P79" s="214"/>
      <c r="Q79" s="214"/>
      <c r="R79" s="462"/>
      <c r="S79" s="1"/>
      <c r="T79" s="1"/>
      <c r="U79" s="1"/>
      <c r="V79" s="1"/>
      <c r="W79" s="1"/>
      <c r="X79" s="1"/>
      <c r="Y79" s="167">
        <v>0</v>
      </c>
      <c r="Z79" s="4"/>
      <c r="AA79" s="171"/>
    </row>
    <row r="80" spans="1:27" x14ac:dyDescent="0.25">
      <c r="A80" s="73" t="s">
        <v>113</v>
      </c>
      <c r="B80" s="74" t="s">
        <v>114</v>
      </c>
      <c r="C80" s="295"/>
      <c r="D80" s="218"/>
      <c r="E80" s="216"/>
      <c r="F80" s="217"/>
      <c r="G80" s="217"/>
      <c r="H80" s="217"/>
      <c r="I80" s="297"/>
      <c r="J80" s="296"/>
      <c r="K80" s="296"/>
      <c r="L80" s="296"/>
      <c r="M80" s="214"/>
      <c r="N80" s="214"/>
      <c r="O80" s="214"/>
      <c r="P80" s="214"/>
      <c r="Q80" s="214"/>
      <c r="R80" s="462"/>
      <c r="S80" s="1"/>
      <c r="T80" s="1"/>
      <c r="U80" s="1"/>
      <c r="V80" s="1"/>
      <c r="W80" s="1"/>
      <c r="X80" s="1"/>
      <c r="Y80" s="167">
        <v>0</v>
      </c>
      <c r="Z80" s="4"/>
      <c r="AA80" s="171"/>
    </row>
    <row r="81" spans="1:27" x14ac:dyDescent="0.25">
      <c r="A81" s="73" t="s">
        <v>115</v>
      </c>
      <c r="B81" s="74" t="s">
        <v>116</v>
      </c>
      <c r="C81" s="295"/>
      <c r="D81" s="218"/>
      <c r="E81" s="216"/>
      <c r="F81" s="217"/>
      <c r="G81" s="217"/>
      <c r="H81" s="217"/>
      <c r="I81" s="297"/>
      <c r="J81" s="296"/>
      <c r="K81" s="296"/>
      <c r="L81" s="296"/>
      <c r="M81" s="214"/>
      <c r="N81" s="214"/>
      <c r="O81" s="214"/>
      <c r="P81" s="214"/>
      <c r="Q81" s="214"/>
      <c r="R81" s="462"/>
      <c r="S81" s="1"/>
      <c r="T81" s="1"/>
      <c r="U81" s="1"/>
      <c r="V81" s="1"/>
      <c r="W81" s="1"/>
      <c r="X81" s="1"/>
      <c r="Y81" s="167">
        <v>0</v>
      </c>
      <c r="Z81" s="4"/>
      <c r="AA81" s="171"/>
    </row>
    <row r="82" spans="1:27" x14ac:dyDescent="0.25">
      <c r="A82" s="464" t="s">
        <v>117</v>
      </c>
      <c r="B82" s="74" t="s">
        <v>118</v>
      </c>
      <c r="C82" s="295"/>
      <c r="D82" s="218"/>
      <c r="E82" s="216"/>
      <c r="F82" s="217"/>
      <c r="G82" s="217"/>
      <c r="H82" s="217"/>
      <c r="I82" s="297"/>
      <c r="J82" s="296"/>
      <c r="K82" s="296"/>
      <c r="L82" s="296"/>
      <c r="M82" s="214"/>
      <c r="N82" s="214"/>
      <c r="O82" s="214"/>
      <c r="P82" s="214"/>
      <c r="Q82" s="214"/>
      <c r="R82" s="462"/>
      <c r="S82" s="1"/>
      <c r="T82" s="1"/>
      <c r="U82" s="1"/>
      <c r="V82" s="1"/>
      <c r="W82" s="1"/>
      <c r="X82" s="1"/>
      <c r="Y82" s="167">
        <v>0</v>
      </c>
      <c r="Z82" s="4"/>
      <c r="AA82" s="171"/>
    </row>
    <row r="83" spans="1:27" x14ac:dyDescent="0.25">
      <c r="A83" s="75" t="s">
        <v>119</v>
      </c>
      <c r="B83" s="76" t="s">
        <v>120</v>
      </c>
      <c r="C83" s="298"/>
      <c r="D83" s="257"/>
      <c r="E83" s="255"/>
      <c r="F83" s="256"/>
      <c r="G83" s="256"/>
      <c r="H83" s="256"/>
      <c r="I83" s="299"/>
      <c r="J83" s="300"/>
      <c r="K83" s="300"/>
      <c r="L83" s="300"/>
      <c r="M83" s="253"/>
      <c r="N83" s="253"/>
      <c r="O83" s="253"/>
      <c r="P83" s="253"/>
      <c r="Q83" s="253"/>
      <c r="R83" s="462"/>
      <c r="S83" s="1"/>
      <c r="T83" s="1"/>
      <c r="U83" s="1"/>
      <c r="V83" s="1"/>
      <c r="W83" s="1"/>
      <c r="X83" s="1"/>
      <c r="Y83" s="167">
        <v>0</v>
      </c>
      <c r="Z83" s="4"/>
      <c r="AA83" s="171"/>
    </row>
    <row r="84" spans="1:27" x14ac:dyDescent="0.25">
      <c r="A84" s="75" t="s">
        <v>119</v>
      </c>
      <c r="B84" s="76" t="s">
        <v>121</v>
      </c>
      <c r="C84" s="298"/>
      <c r="D84" s="257"/>
      <c r="E84" s="255"/>
      <c r="F84" s="256"/>
      <c r="G84" s="256"/>
      <c r="H84" s="256"/>
      <c r="I84" s="299"/>
      <c r="J84" s="300"/>
      <c r="K84" s="300"/>
      <c r="L84" s="300"/>
      <c r="M84" s="253"/>
      <c r="N84" s="253"/>
      <c r="O84" s="253"/>
      <c r="P84" s="253"/>
      <c r="Q84" s="253"/>
      <c r="R84" s="462"/>
      <c r="S84" s="1"/>
      <c r="T84" s="1"/>
      <c r="U84" s="1"/>
      <c r="V84" s="1"/>
      <c r="W84" s="1"/>
      <c r="X84" s="1"/>
      <c r="Y84" s="167">
        <v>0</v>
      </c>
      <c r="Z84" s="4"/>
      <c r="AA84" s="171"/>
    </row>
    <row r="85" spans="1:27" x14ac:dyDescent="0.25">
      <c r="A85" s="1067" t="s">
        <v>122</v>
      </c>
      <c r="B85" s="1068"/>
      <c r="C85" s="301"/>
      <c r="D85" s="302"/>
      <c r="E85" s="204"/>
      <c r="F85" s="303"/>
      <c r="G85" s="303"/>
      <c r="H85" s="303"/>
      <c r="I85" s="304"/>
      <c r="J85" s="305"/>
      <c r="K85" s="305"/>
      <c r="L85" s="305"/>
      <c r="M85" s="306"/>
      <c r="N85" s="306"/>
      <c r="O85" s="306"/>
      <c r="P85" s="306"/>
      <c r="Q85" s="306"/>
      <c r="R85" s="462"/>
      <c r="S85" s="3"/>
      <c r="T85" s="3"/>
      <c r="U85" s="3"/>
      <c r="V85" s="3"/>
      <c r="W85" s="3"/>
      <c r="X85" s="3"/>
      <c r="Y85" s="167">
        <v>0</v>
      </c>
      <c r="Z85" s="3"/>
      <c r="AA85" s="170"/>
    </row>
    <row r="86" spans="1:27" x14ac:dyDescent="0.25">
      <c r="A86" s="65" t="s">
        <v>123</v>
      </c>
      <c r="B86" s="147"/>
      <c r="C86" s="209"/>
      <c r="D86" s="465"/>
      <c r="E86" s="209"/>
      <c r="F86" s="465"/>
      <c r="G86" s="465"/>
      <c r="H86" s="465"/>
      <c r="I86" s="209"/>
      <c r="J86" s="465"/>
      <c r="K86" s="465"/>
      <c r="L86" s="465"/>
      <c r="M86" s="465"/>
      <c r="N86" s="465"/>
      <c r="O86" s="465"/>
      <c r="P86" s="465"/>
      <c r="Q86" s="465"/>
      <c r="R86" s="466"/>
      <c r="S86" s="113"/>
      <c r="T86" s="113"/>
      <c r="U86" s="113"/>
      <c r="V86" s="113"/>
      <c r="W86" s="113"/>
      <c r="X86" s="113"/>
      <c r="Y86" s="467"/>
      <c r="Z86" s="113"/>
      <c r="AA86" s="113"/>
    </row>
    <row r="87" spans="1:27" x14ac:dyDescent="0.25">
      <c r="A87" s="112" t="s">
        <v>118</v>
      </c>
      <c r="B87" s="147"/>
      <c r="C87" s="209"/>
      <c r="D87" s="465"/>
      <c r="E87" s="209"/>
      <c r="F87" s="465"/>
      <c r="G87" s="465"/>
      <c r="H87" s="465"/>
      <c r="I87" s="209"/>
      <c r="J87" s="465"/>
      <c r="K87" s="465"/>
      <c r="L87" s="465"/>
      <c r="M87" s="465"/>
      <c r="N87" s="465"/>
      <c r="O87" s="465"/>
      <c r="P87" s="465"/>
      <c r="Q87" s="465"/>
      <c r="R87" s="466"/>
      <c r="S87" s="113"/>
      <c r="T87" s="113"/>
      <c r="U87" s="113"/>
      <c r="V87" s="113"/>
      <c r="W87" s="113"/>
      <c r="X87" s="113"/>
      <c r="Y87" s="467"/>
      <c r="Z87" s="113"/>
      <c r="AA87" s="113"/>
    </row>
    <row r="88" spans="1:27" x14ac:dyDescent="0.25">
      <c r="A88" s="1130" t="s">
        <v>82</v>
      </c>
      <c r="B88" s="1131"/>
      <c r="C88" s="1105" t="s">
        <v>83</v>
      </c>
      <c r="D88" s="1106"/>
      <c r="E88" s="1099" t="s">
        <v>84</v>
      </c>
      <c r="F88" s="1100"/>
      <c r="G88" s="1100"/>
      <c r="H88" s="1100"/>
      <c r="I88" s="1100"/>
      <c r="J88" s="1100"/>
      <c r="K88" s="1100"/>
      <c r="L88" s="1101"/>
      <c r="M88" s="1080" t="s">
        <v>85</v>
      </c>
      <c r="N88" s="1080" t="s">
        <v>11</v>
      </c>
      <c r="O88" s="1041" t="s">
        <v>12</v>
      </c>
      <c r="P88" s="1077" t="s">
        <v>86</v>
      </c>
      <c r="Q88" s="1077" t="s">
        <v>13</v>
      </c>
      <c r="R88" s="1"/>
      <c r="S88" s="1"/>
      <c r="T88" s="1"/>
      <c r="U88" s="1"/>
      <c r="V88" s="1"/>
      <c r="W88" s="1"/>
      <c r="X88" s="1"/>
      <c r="Y88" s="1"/>
      <c r="Z88" s="4"/>
      <c r="AA88" s="171"/>
    </row>
    <row r="89" spans="1:27" x14ac:dyDescent="0.25">
      <c r="A89" s="1132"/>
      <c r="B89" s="1133"/>
      <c r="C89" s="1085"/>
      <c r="D89" s="1107"/>
      <c r="E89" s="1055" t="s">
        <v>87</v>
      </c>
      <c r="F89" s="1098"/>
      <c r="G89" s="1098"/>
      <c r="H89" s="1056"/>
      <c r="I89" s="1055" t="s">
        <v>88</v>
      </c>
      <c r="J89" s="1098"/>
      <c r="K89" s="1098"/>
      <c r="L89" s="1056"/>
      <c r="M89" s="1082"/>
      <c r="N89" s="1082"/>
      <c r="O89" s="1064"/>
      <c r="P89" s="1077"/>
      <c r="Q89" s="1077"/>
      <c r="R89" s="1"/>
      <c r="S89" s="1"/>
      <c r="T89" s="1"/>
      <c r="U89" s="1"/>
      <c r="V89" s="1"/>
      <c r="W89" s="1"/>
      <c r="X89" s="1"/>
      <c r="Y89" s="1"/>
      <c r="Z89" s="4"/>
      <c r="AA89" s="171"/>
    </row>
    <row r="90" spans="1:27" x14ac:dyDescent="0.25">
      <c r="A90" s="1134"/>
      <c r="B90" s="1135"/>
      <c r="C90" s="499" t="s">
        <v>14</v>
      </c>
      <c r="D90" s="67" t="s">
        <v>89</v>
      </c>
      <c r="E90" s="68" t="s">
        <v>14</v>
      </c>
      <c r="F90" s="69" t="s">
        <v>90</v>
      </c>
      <c r="G90" s="69" t="s">
        <v>91</v>
      </c>
      <c r="H90" s="70" t="s">
        <v>92</v>
      </c>
      <c r="I90" s="68" t="s">
        <v>14</v>
      </c>
      <c r="J90" s="69" t="s">
        <v>90</v>
      </c>
      <c r="K90" s="69" t="s">
        <v>91</v>
      </c>
      <c r="L90" s="70" t="s">
        <v>92</v>
      </c>
      <c r="M90" s="1081"/>
      <c r="N90" s="1081"/>
      <c r="O90" s="1043"/>
      <c r="P90" s="1077"/>
      <c r="Q90" s="1077"/>
      <c r="R90" s="1"/>
      <c r="S90" s="1"/>
      <c r="T90" s="1"/>
      <c r="U90" s="1"/>
      <c r="V90" s="1"/>
      <c r="W90" s="1"/>
      <c r="X90" s="1"/>
      <c r="Y90" s="1"/>
      <c r="Z90" s="4"/>
      <c r="AA90" s="171"/>
    </row>
    <row r="91" spans="1:27" x14ac:dyDescent="0.25">
      <c r="A91" s="71" t="s">
        <v>124</v>
      </c>
      <c r="B91" s="72" t="s">
        <v>125</v>
      </c>
      <c r="C91" s="292"/>
      <c r="D91" s="251"/>
      <c r="E91" s="249"/>
      <c r="F91" s="250"/>
      <c r="G91" s="250"/>
      <c r="H91" s="250"/>
      <c r="I91" s="293"/>
      <c r="J91" s="294"/>
      <c r="K91" s="294"/>
      <c r="L91" s="294"/>
      <c r="M91" s="247"/>
      <c r="N91" s="247"/>
      <c r="O91" s="247"/>
      <c r="P91" s="247"/>
      <c r="Q91" s="247"/>
      <c r="R91" s="462"/>
      <c r="S91" s="17"/>
      <c r="T91" s="1"/>
      <c r="U91" s="1"/>
      <c r="V91" s="1"/>
      <c r="W91" s="1"/>
      <c r="X91" s="1"/>
      <c r="Y91" s="167">
        <v>0</v>
      </c>
      <c r="Z91" s="4"/>
      <c r="AA91" s="171"/>
    </row>
    <row r="92" spans="1:27" x14ac:dyDescent="0.25">
      <c r="A92" s="73" t="s">
        <v>126</v>
      </c>
      <c r="B92" s="74" t="s">
        <v>127</v>
      </c>
      <c r="C92" s="295"/>
      <c r="D92" s="218"/>
      <c r="E92" s="216"/>
      <c r="F92" s="217"/>
      <c r="G92" s="217"/>
      <c r="H92" s="217"/>
      <c r="I92" s="293"/>
      <c r="J92" s="294"/>
      <c r="K92" s="296"/>
      <c r="L92" s="296"/>
      <c r="M92" s="214"/>
      <c r="N92" s="214"/>
      <c r="O92" s="214"/>
      <c r="P92" s="214"/>
      <c r="Q92" s="214"/>
      <c r="R92" s="462"/>
      <c r="S92" s="1"/>
      <c r="T92" s="1"/>
      <c r="U92" s="1"/>
      <c r="V92" s="1"/>
      <c r="W92" s="1"/>
      <c r="X92" s="1"/>
      <c r="Y92" s="167">
        <v>0</v>
      </c>
      <c r="Z92" s="4"/>
      <c r="AA92" s="171"/>
    </row>
    <row r="93" spans="1:27" x14ac:dyDescent="0.25">
      <c r="A93" s="1067" t="s">
        <v>122</v>
      </c>
      <c r="B93" s="1068"/>
      <c r="C93" s="301"/>
      <c r="D93" s="302"/>
      <c r="E93" s="204"/>
      <c r="F93" s="303"/>
      <c r="G93" s="303"/>
      <c r="H93" s="303"/>
      <c r="I93" s="304"/>
      <c r="J93" s="305"/>
      <c r="K93" s="305"/>
      <c r="L93" s="305"/>
      <c r="M93" s="306"/>
      <c r="N93" s="306"/>
      <c r="O93" s="306"/>
      <c r="P93" s="306"/>
      <c r="Q93" s="306"/>
      <c r="R93" s="462"/>
      <c r="S93" s="3"/>
      <c r="T93" s="3"/>
      <c r="U93" s="3"/>
      <c r="V93" s="3"/>
      <c r="W93" s="3"/>
      <c r="X93" s="3"/>
      <c r="Y93" s="167">
        <v>0</v>
      </c>
      <c r="Z93" s="3"/>
      <c r="AA93" s="170"/>
    </row>
    <row r="94" spans="1:27" x14ac:dyDescent="0.25">
      <c r="A94" s="1129" t="s">
        <v>128</v>
      </c>
      <c r="B94" s="1129"/>
      <c r="C94" s="1129"/>
      <c r="D94" s="1129"/>
      <c r="E94" s="180"/>
      <c r="F94" s="1"/>
      <c r="G94" s="1"/>
      <c r="H94" s="1"/>
      <c r="I94" s="180" t="s">
        <v>20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78">
        <v>0</v>
      </c>
      <c r="Y94" s="177">
        <v>0</v>
      </c>
      <c r="Z94" s="1"/>
      <c r="AA94" s="1"/>
    </row>
    <row r="95" spans="1:27" ht="31.5" x14ac:dyDescent="0.25">
      <c r="A95" s="1067" t="s">
        <v>129</v>
      </c>
      <c r="B95" s="1068"/>
      <c r="C95" s="504" t="s">
        <v>14</v>
      </c>
      <c r="D95" s="504" t="s">
        <v>130</v>
      </c>
      <c r="E95" s="399" t="s">
        <v>131</v>
      </c>
      <c r="F95" s="400" t="s">
        <v>132</v>
      </c>
      <c r="G95" s="1"/>
      <c r="H95" s="1"/>
      <c r="I95" s="492" t="s">
        <v>133</v>
      </c>
      <c r="J95" s="49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3"/>
      <c r="X95" s="148"/>
      <c r="Y95" s="150"/>
      <c r="Z95" s="170"/>
      <c r="AA95" s="3"/>
    </row>
    <row r="96" spans="1:27" ht="15.75" x14ac:dyDescent="0.25">
      <c r="A96" s="1110" t="s">
        <v>134</v>
      </c>
      <c r="B96" s="79" t="s">
        <v>135</v>
      </c>
      <c r="C96" s="307"/>
      <c r="D96" s="308"/>
      <c r="E96" s="309"/>
      <c r="F96" s="310"/>
      <c r="G96" s="451" t="s">
        <v>20</v>
      </c>
      <c r="H96" s="1"/>
      <c r="I96" s="492" t="s">
        <v>136</v>
      </c>
      <c r="J96" s="49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77">
        <v>0</v>
      </c>
      <c r="Y96" s="177"/>
      <c r="Z96" s="1"/>
      <c r="AA96" s="1"/>
    </row>
    <row r="97" spans="1:26" x14ac:dyDescent="0.25">
      <c r="A97" s="1111"/>
      <c r="B97" s="62" t="s">
        <v>137</v>
      </c>
      <c r="C97" s="311"/>
      <c r="D97" s="312"/>
      <c r="E97" s="313"/>
      <c r="F97" s="314"/>
      <c r="G97" s="451" t="s">
        <v>20</v>
      </c>
      <c r="H97" s="1"/>
      <c r="I97" s="49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77">
        <v>0</v>
      </c>
      <c r="Y97" s="177"/>
      <c r="Z97" s="1"/>
    </row>
    <row r="98" spans="1:26" ht="15.75" x14ac:dyDescent="0.25">
      <c r="A98" s="1110" t="s">
        <v>138</v>
      </c>
      <c r="B98" s="54" t="s">
        <v>135</v>
      </c>
      <c r="C98" s="315"/>
      <c r="D98" s="316"/>
      <c r="E98" s="317"/>
      <c r="F98" s="318"/>
      <c r="G98" s="451" t="s">
        <v>20</v>
      </c>
      <c r="H98" s="1"/>
      <c r="I98" s="492" t="s">
        <v>139</v>
      </c>
      <c r="J98" s="49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77">
        <v>0</v>
      </c>
      <c r="Y98" s="178"/>
      <c r="Z98" s="1"/>
    </row>
    <row r="99" spans="1:26" ht="15.75" x14ac:dyDescent="0.25">
      <c r="A99" s="1111"/>
      <c r="B99" s="62" t="s">
        <v>137</v>
      </c>
      <c r="C99" s="311"/>
      <c r="D99" s="312"/>
      <c r="E99" s="313"/>
      <c r="F99" s="314"/>
      <c r="G99" s="451" t="s">
        <v>20</v>
      </c>
      <c r="H99" s="1"/>
      <c r="I99" s="492" t="s">
        <v>140</v>
      </c>
      <c r="J99" s="49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77">
        <v>0</v>
      </c>
      <c r="Y99" s="178"/>
      <c r="Z99" s="1"/>
    </row>
    <row r="100" spans="1:26" x14ac:dyDescent="0.25">
      <c r="A100" s="1096" t="s">
        <v>141</v>
      </c>
      <c r="B100" s="54" t="s">
        <v>142</v>
      </c>
      <c r="C100" s="315"/>
      <c r="D100" s="316"/>
      <c r="E100" s="317"/>
      <c r="F100" s="318"/>
      <c r="G100" s="451" t="s">
        <v>20</v>
      </c>
      <c r="H100" s="1"/>
      <c r="I100" s="7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77">
        <v>0</v>
      </c>
      <c r="Y100" s="178"/>
      <c r="Z100" s="1"/>
    </row>
    <row r="101" spans="1:26" x14ac:dyDescent="0.25">
      <c r="A101" s="1097"/>
      <c r="B101" s="62" t="s">
        <v>143</v>
      </c>
      <c r="C101" s="311"/>
      <c r="D101" s="312"/>
      <c r="E101" s="313"/>
      <c r="F101" s="314"/>
      <c r="G101" s="451" t="s">
        <v>20</v>
      </c>
      <c r="H101" s="1"/>
      <c r="I101" s="7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77">
        <v>0</v>
      </c>
      <c r="Y101" s="178"/>
      <c r="Z101" s="1"/>
    </row>
    <row r="102" spans="1:26" x14ac:dyDescent="0.25">
      <c r="A102" s="1094" t="s">
        <v>144</v>
      </c>
      <c r="B102" s="1095"/>
      <c r="C102" s="496"/>
      <c r="D102" s="319"/>
      <c r="E102" s="320"/>
      <c r="F102" s="321"/>
      <c r="G102" s="451" t="s">
        <v>20</v>
      </c>
      <c r="H102" s="1"/>
      <c r="I102" s="7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77">
        <v>0</v>
      </c>
      <c r="Y102" s="178"/>
      <c r="Z102" s="1"/>
    </row>
    <row r="103" spans="1:26" x14ac:dyDescent="0.25">
      <c r="A103" s="1093" t="s">
        <v>145</v>
      </c>
      <c r="B103" s="1093"/>
      <c r="C103" s="1093"/>
      <c r="D103" s="1093"/>
      <c r="E103" s="1"/>
      <c r="F103" s="1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49"/>
      <c r="Y103" s="148"/>
      <c r="Z103" s="1"/>
    </row>
    <row r="104" spans="1:26" ht="21" x14ac:dyDescent="0.25">
      <c r="A104" s="1067" t="s">
        <v>129</v>
      </c>
      <c r="B104" s="1068"/>
      <c r="C104" s="504" t="s">
        <v>14</v>
      </c>
      <c r="D104" s="399" t="s">
        <v>131</v>
      </c>
      <c r="E104" s="400" t="s">
        <v>132</v>
      </c>
      <c r="F104" s="505"/>
      <c r="G104" s="147"/>
      <c r="H104" s="1"/>
      <c r="I104" s="7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49"/>
      <c r="Y104" s="148"/>
      <c r="Z104" s="1"/>
    </row>
    <row r="105" spans="1:26" x14ac:dyDescent="0.25">
      <c r="A105" s="1112" t="s">
        <v>146</v>
      </c>
      <c r="B105" s="1113"/>
      <c r="C105" s="307">
        <v>0</v>
      </c>
      <c r="D105" s="309"/>
      <c r="E105" s="310"/>
      <c r="F105" s="457"/>
      <c r="G105" s="151"/>
      <c r="H105" s="4" t="s">
        <v>20</v>
      </c>
      <c r="I105" s="7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49"/>
      <c r="Y105" s="148"/>
      <c r="Z105" s="1"/>
    </row>
    <row r="106" spans="1:26" x14ac:dyDescent="0.25">
      <c r="A106" s="1108" t="s">
        <v>147</v>
      </c>
      <c r="B106" s="1109"/>
      <c r="C106" s="322">
        <v>0</v>
      </c>
      <c r="D106" s="323"/>
      <c r="E106" s="324"/>
      <c r="F106" s="457"/>
      <c r="G106" s="151"/>
      <c r="H106" s="4" t="s">
        <v>20</v>
      </c>
      <c r="I106" s="7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49"/>
      <c r="Y106" s="148"/>
      <c r="Z106" s="1"/>
    </row>
    <row r="107" spans="1:26" x14ac:dyDescent="0.25">
      <c r="A107" s="1096" t="s">
        <v>148</v>
      </c>
      <c r="B107" s="79" t="s">
        <v>149</v>
      </c>
      <c r="C107" s="307">
        <v>0</v>
      </c>
      <c r="D107" s="309"/>
      <c r="E107" s="310"/>
      <c r="F107" s="457"/>
      <c r="G107" s="151"/>
      <c r="H107" s="4" t="s">
        <v>20</v>
      </c>
      <c r="I107" s="7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49"/>
      <c r="Y107" s="148"/>
      <c r="Z107" s="173"/>
    </row>
    <row r="108" spans="1:26" x14ac:dyDescent="0.25">
      <c r="A108" s="1097"/>
      <c r="B108" s="62" t="s">
        <v>143</v>
      </c>
      <c r="C108" s="311">
        <v>0</v>
      </c>
      <c r="D108" s="313"/>
      <c r="E108" s="314"/>
      <c r="F108" s="457"/>
      <c r="G108" s="151"/>
      <c r="H108" s="4" t="s">
        <v>20</v>
      </c>
      <c r="I108" s="7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49"/>
      <c r="Y108" s="149"/>
      <c r="Z108" s="173"/>
    </row>
    <row r="109" spans="1:26" x14ac:dyDescent="0.25">
      <c r="A109" s="1093" t="s">
        <v>150</v>
      </c>
      <c r="B109" s="1093"/>
      <c r="C109" s="1093"/>
      <c r="D109" s="1093"/>
      <c r="E109" s="1"/>
      <c r="F109" s="1"/>
      <c r="G109" s="1"/>
      <c r="H109" s="1"/>
      <c r="I109" s="1"/>
      <c r="J109" s="1"/>
      <c r="K109" s="11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49"/>
      <c r="Y109" s="149"/>
      <c r="Z109" s="1"/>
    </row>
    <row r="110" spans="1:26" ht="31.5" x14ac:dyDescent="0.25">
      <c r="A110" s="1104" t="s">
        <v>151</v>
      </c>
      <c r="B110" s="1104"/>
      <c r="C110" s="502" t="s">
        <v>14</v>
      </c>
      <c r="D110" s="502" t="s">
        <v>130</v>
      </c>
      <c r="E110" s="11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49"/>
      <c r="Y110" s="149"/>
      <c r="Z110" s="1"/>
    </row>
    <row r="111" spans="1:26" x14ac:dyDescent="0.25">
      <c r="A111" s="1102" t="s">
        <v>152</v>
      </c>
      <c r="B111" s="1103"/>
      <c r="C111" s="325"/>
      <c r="D111" s="326"/>
      <c r="E111" s="451" t="s">
        <v>20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52">
        <v>0</v>
      </c>
      <c r="S111" s="1"/>
      <c r="T111" s="1"/>
      <c r="U111" s="1"/>
      <c r="V111" s="1"/>
      <c r="W111" s="1"/>
      <c r="X111" s="177">
        <v>0</v>
      </c>
      <c r="Y111" s="177"/>
      <c r="Z111" s="1"/>
    </row>
    <row r="112" spans="1:26" x14ac:dyDescent="0.25">
      <c r="A112" s="1078" t="s">
        <v>153</v>
      </c>
      <c r="B112" s="1079"/>
      <c r="C112" s="327"/>
      <c r="D112" s="328"/>
      <c r="E112" s="451" t="s">
        <v>20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52">
        <v>0</v>
      </c>
      <c r="S112" s="1"/>
      <c r="T112" s="1"/>
      <c r="U112" s="1"/>
      <c r="V112" s="1"/>
      <c r="W112" s="1"/>
      <c r="X112" s="177">
        <v>0</v>
      </c>
      <c r="Y112" s="178"/>
      <c r="Z112" s="1"/>
    </row>
    <row r="113" spans="1:25" x14ac:dyDescent="0.25">
      <c r="A113" s="77" t="s">
        <v>154</v>
      </c>
      <c r="B113" s="20"/>
      <c r="C113" s="20"/>
      <c r="D113" s="20"/>
      <c r="E113" s="1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040" t="s">
        <v>56</v>
      </c>
      <c r="B114" s="1041"/>
      <c r="C114" s="1083" t="s">
        <v>155</v>
      </c>
      <c r="D114" s="1083"/>
      <c r="E114" s="1068"/>
      <c r="F114" s="1083" t="s">
        <v>10</v>
      </c>
      <c r="G114" s="1083"/>
      <c r="H114" s="1068"/>
      <c r="I114" s="1080" t="s">
        <v>11</v>
      </c>
      <c r="J114" s="1080" t="s">
        <v>12</v>
      </c>
      <c r="K114" s="1077" t="s">
        <v>13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" x14ac:dyDescent="0.25">
      <c r="A115" s="1042"/>
      <c r="B115" s="1043"/>
      <c r="C115" s="504" t="s">
        <v>14</v>
      </c>
      <c r="D115" s="401" t="s">
        <v>156</v>
      </c>
      <c r="E115" s="402" t="s">
        <v>157</v>
      </c>
      <c r="F115" s="499" t="s">
        <v>16</v>
      </c>
      <c r="G115" s="41" t="s">
        <v>17</v>
      </c>
      <c r="H115" s="500" t="s">
        <v>18</v>
      </c>
      <c r="I115" s="1081"/>
      <c r="J115" s="1082"/>
      <c r="K115" s="107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063" t="s">
        <v>158</v>
      </c>
      <c r="B116" s="81" t="s">
        <v>159</v>
      </c>
      <c r="C116" s="259"/>
      <c r="D116" s="329"/>
      <c r="E116" s="403"/>
      <c r="F116" s="261"/>
      <c r="G116" s="330"/>
      <c r="H116" s="260"/>
      <c r="I116" s="260"/>
      <c r="J116" s="331"/>
      <c r="K116" s="260"/>
      <c r="L116" s="451" t="s">
        <v>20</v>
      </c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79">
        <v>0</v>
      </c>
      <c r="Y116" s="181">
        <v>0</v>
      </c>
    </row>
    <row r="117" spans="1:25" x14ac:dyDescent="0.25">
      <c r="A117" s="1084"/>
      <c r="B117" s="82" t="s">
        <v>160</v>
      </c>
      <c r="C117" s="220"/>
      <c r="D117" s="404"/>
      <c r="E117" s="405"/>
      <c r="F117" s="221"/>
      <c r="G117" s="223"/>
      <c r="H117" s="266"/>
      <c r="I117" s="266"/>
      <c r="J117" s="220"/>
      <c r="K117" s="266"/>
      <c r="L117" s="451" t="s">
        <v>20</v>
      </c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79"/>
      <c r="Y117" s="181">
        <v>0</v>
      </c>
    </row>
    <row r="118" spans="1:25" x14ac:dyDescent="0.25">
      <c r="A118" s="1085"/>
      <c r="B118" s="83" t="s">
        <v>14</v>
      </c>
      <c r="C118" s="202"/>
      <c r="D118" s="320"/>
      <c r="E118" s="321"/>
      <c r="F118" s="203"/>
      <c r="G118" s="205"/>
      <c r="H118" s="273"/>
      <c r="I118" s="273"/>
      <c r="J118" s="202"/>
      <c r="K118" s="273"/>
      <c r="L118" s="451" t="s">
        <v>20</v>
      </c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79"/>
      <c r="Y118" s="181">
        <v>0</v>
      </c>
    </row>
    <row r="119" spans="1:25" x14ac:dyDescent="0.25">
      <c r="A119" s="84" t="s">
        <v>161</v>
      </c>
      <c r="B119" s="85"/>
      <c r="C119" s="332"/>
      <c r="D119" s="320"/>
      <c r="E119" s="321"/>
      <c r="F119" s="248"/>
      <c r="G119" s="250"/>
      <c r="H119" s="333"/>
      <c r="I119" s="333"/>
      <c r="J119" s="247"/>
      <c r="K119" s="333"/>
      <c r="L119" s="451" t="s">
        <v>20</v>
      </c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79"/>
      <c r="Y119" s="181">
        <v>0</v>
      </c>
    </row>
    <row r="120" spans="1:25" x14ac:dyDescent="0.25">
      <c r="A120" s="86" t="s">
        <v>162</v>
      </c>
      <c r="B120" s="87"/>
      <c r="C120" s="334"/>
      <c r="D120" s="407"/>
      <c r="E120" s="336"/>
      <c r="F120" s="254"/>
      <c r="G120" s="256"/>
      <c r="H120" s="277"/>
      <c r="I120" s="277"/>
      <c r="J120" s="253"/>
      <c r="K120" s="277"/>
      <c r="L120" s="451" t="s">
        <v>20</v>
      </c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79"/>
      <c r="Y120" s="181">
        <v>0</v>
      </c>
    </row>
    <row r="121" spans="1:25" x14ac:dyDescent="0.25">
      <c r="A121" s="1086" t="s">
        <v>163</v>
      </c>
      <c r="B121" s="1070"/>
      <c r="C121" s="301"/>
      <c r="D121" s="204"/>
      <c r="E121" s="206"/>
      <c r="F121" s="203"/>
      <c r="G121" s="205"/>
      <c r="H121" s="273"/>
      <c r="I121" s="273"/>
      <c r="J121" s="202"/>
      <c r="K121" s="273"/>
      <c r="L121" s="451" t="s">
        <v>20</v>
      </c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79">
        <v>0</v>
      </c>
      <c r="Y121" s="181">
        <v>0</v>
      </c>
    </row>
    <row r="122" spans="1:25" x14ac:dyDescent="0.25">
      <c r="A122" s="88" t="s">
        <v>164</v>
      </c>
      <c r="B122" s="89"/>
      <c r="C122" s="335"/>
      <c r="D122" s="406"/>
      <c r="E122" s="336"/>
      <c r="F122" s="209"/>
      <c r="G122" s="211"/>
      <c r="H122" s="337"/>
      <c r="I122" s="337"/>
      <c r="J122" s="208"/>
      <c r="K122" s="337"/>
      <c r="L122" s="451" t="s">
        <v>20</v>
      </c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79"/>
      <c r="Y122" s="181">
        <v>0</v>
      </c>
    </row>
    <row r="123" spans="1:25" x14ac:dyDescent="0.25">
      <c r="A123" s="1080" t="s">
        <v>165</v>
      </c>
      <c r="B123" s="90" t="s">
        <v>159</v>
      </c>
      <c r="C123" s="334"/>
      <c r="D123" s="228"/>
      <c r="E123" s="230"/>
      <c r="F123" s="227"/>
      <c r="G123" s="229"/>
      <c r="H123" s="264"/>
      <c r="I123" s="264"/>
      <c r="J123" s="226"/>
      <c r="K123" s="264"/>
      <c r="L123" s="451" t="s">
        <v>20</v>
      </c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79">
        <v>0</v>
      </c>
      <c r="Y123" s="181">
        <v>0</v>
      </c>
    </row>
    <row r="124" spans="1:25" x14ac:dyDescent="0.25">
      <c r="A124" s="1082"/>
      <c r="B124" s="82" t="s">
        <v>160</v>
      </c>
      <c r="C124" s="338"/>
      <c r="D124" s="404"/>
      <c r="E124" s="405"/>
      <c r="F124" s="221"/>
      <c r="G124" s="223"/>
      <c r="H124" s="266"/>
      <c r="I124" s="266"/>
      <c r="J124" s="220"/>
      <c r="K124" s="266"/>
      <c r="L124" s="451" t="s">
        <v>20</v>
      </c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79"/>
      <c r="Y124" s="181">
        <v>0</v>
      </c>
    </row>
    <row r="125" spans="1:25" x14ac:dyDescent="0.25">
      <c r="A125" s="1081"/>
      <c r="B125" s="83" t="s">
        <v>14</v>
      </c>
      <c r="C125" s="301"/>
      <c r="D125" s="320"/>
      <c r="E125" s="321"/>
      <c r="F125" s="203"/>
      <c r="G125" s="205"/>
      <c r="H125" s="273"/>
      <c r="I125" s="273"/>
      <c r="J125" s="202"/>
      <c r="K125" s="273"/>
      <c r="L125" s="451" t="s">
        <v>20</v>
      </c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79"/>
      <c r="Y125" s="181">
        <v>0</v>
      </c>
    </row>
    <row r="126" spans="1:25" x14ac:dyDescent="0.25">
      <c r="A126" s="1082" t="s">
        <v>166</v>
      </c>
      <c r="B126" s="91" t="s">
        <v>159</v>
      </c>
      <c r="C126" s="335"/>
      <c r="D126" s="249"/>
      <c r="E126" s="251"/>
      <c r="F126" s="248"/>
      <c r="G126" s="250"/>
      <c r="H126" s="333"/>
      <c r="I126" s="333"/>
      <c r="J126" s="208"/>
      <c r="K126" s="333"/>
      <c r="L126" s="451" t="s">
        <v>20</v>
      </c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79">
        <v>0</v>
      </c>
      <c r="Y126" s="181">
        <v>0</v>
      </c>
    </row>
    <row r="127" spans="1:25" x14ac:dyDescent="0.25">
      <c r="A127" s="1082"/>
      <c r="B127" s="82" t="s">
        <v>160</v>
      </c>
      <c r="C127" s="338"/>
      <c r="D127" s="404"/>
      <c r="E127" s="405"/>
      <c r="F127" s="221"/>
      <c r="G127" s="223"/>
      <c r="H127" s="266"/>
      <c r="I127" s="266"/>
      <c r="J127" s="220"/>
      <c r="K127" s="266"/>
      <c r="L127" s="451" t="s">
        <v>20</v>
      </c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79"/>
      <c r="Y127" s="181">
        <v>0</v>
      </c>
    </row>
    <row r="128" spans="1:25" x14ac:dyDescent="0.25">
      <c r="A128" s="1082"/>
      <c r="B128" s="83" t="s">
        <v>14</v>
      </c>
      <c r="C128" s="301"/>
      <c r="D128" s="320"/>
      <c r="E128" s="321"/>
      <c r="F128" s="203"/>
      <c r="G128" s="205"/>
      <c r="H128" s="273"/>
      <c r="I128" s="273"/>
      <c r="J128" s="202"/>
      <c r="K128" s="273"/>
      <c r="L128" s="451" t="s">
        <v>20</v>
      </c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79"/>
      <c r="Y128" s="181">
        <v>0</v>
      </c>
    </row>
    <row r="129" spans="1:26" x14ac:dyDescent="0.25">
      <c r="A129" s="86" t="s">
        <v>167</v>
      </c>
      <c r="B129" s="89"/>
      <c r="C129" s="335"/>
      <c r="D129" s="407"/>
      <c r="E129" s="336"/>
      <c r="F129" s="209"/>
      <c r="G129" s="211"/>
      <c r="H129" s="337"/>
      <c r="I129" s="337"/>
      <c r="J129" s="208"/>
      <c r="K129" s="337"/>
      <c r="L129" s="451" t="s">
        <v>20</v>
      </c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79"/>
      <c r="Y129" s="181">
        <v>0</v>
      </c>
      <c r="Z129" s="1"/>
    </row>
    <row r="130" spans="1:26" x14ac:dyDescent="0.25">
      <c r="A130" s="84" t="s">
        <v>168</v>
      </c>
      <c r="B130" s="92"/>
      <c r="C130" s="301"/>
      <c r="D130" s="204"/>
      <c r="E130" s="206"/>
      <c r="F130" s="203"/>
      <c r="G130" s="205"/>
      <c r="H130" s="273"/>
      <c r="I130" s="273"/>
      <c r="J130" s="202"/>
      <c r="K130" s="273"/>
      <c r="L130" s="451" t="s">
        <v>20</v>
      </c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79">
        <v>0</v>
      </c>
      <c r="Y130" s="181">
        <v>0</v>
      </c>
      <c r="Z130" s="1"/>
    </row>
    <row r="131" spans="1:26" x14ac:dyDescent="0.25">
      <c r="A131" s="1087" t="s">
        <v>169</v>
      </c>
      <c r="B131" s="90" t="s">
        <v>159</v>
      </c>
      <c r="C131" s="335"/>
      <c r="D131" s="210"/>
      <c r="E131" s="212"/>
      <c r="F131" s="209"/>
      <c r="G131" s="211"/>
      <c r="H131" s="337"/>
      <c r="I131" s="337"/>
      <c r="J131" s="208"/>
      <c r="K131" s="337"/>
      <c r="L131" s="451" t="s">
        <v>20</v>
      </c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79">
        <v>0</v>
      </c>
      <c r="Y131" s="181">
        <v>0</v>
      </c>
      <c r="Z131" s="1"/>
    </row>
    <row r="132" spans="1:26" x14ac:dyDescent="0.25">
      <c r="A132" s="1088"/>
      <c r="B132" s="82" t="s">
        <v>160</v>
      </c>
      <c r="C132" s="338"/>
      <c r="D132" s="404"/>
      <c r="E132" s="405"/>
      <c r="F132" s="221"/>
      <c r="G132" s="223"/>
      <c r="H132" s="266"/>
      <c r="I132" s="266"/>
      <c r="J132" s="220"/>
      <c r="K132" s="266"/>
      <c r="L132" s="451" t="s">
        <v>20</v>
      </c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79"/>
      <c r="Y132" s="181">
        <v>0</v>
      </c>
      <c r="Z132" s="1"/>
    </row>
    <row r="133" spans="1:26" x14ac:dyDescent="0.25">
      <c r="A133" s="1089"/>
      <c r="B133" s="83" t="s">
        <v>14</v>
      </c>
      <c r="C133" s="301"/>
      <c r="D133" s="320"/>
      <c r="E133" s="321"/>
      <c r="F133" s="203"/>
      <c r="G133" s="205"/>
      <c r="H133" s="273"/>
      <c r="I133" s="273"/>
      <c r="J133" s="202"/>
      <c r="K133" s="273"/>
      <c r="L133" s="451" t="s">
        <v>20</v>
      </c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79"/>
      <c r="Y133" s="181">
        <v>0</v>
      </c>
      <c r="Z133" s="1"/>
    </row>
    <row r="134" spans="1:26" x14ac:dyDescent="0.25">
      <c r="A134" s="84" t="s">
        <v>170</v>
      </c>
      <c r="B134" s="92"/>
      <c r="C134" s="301"/>
      <c r="D134" s="320"/>
      <c r="E134" s="321"/>
      <c r="F134" s="203"/>
      <c r="G134" s="205"/>
      <c r="H134" s="273"/>
      <c r="I134" s="273"/>
      <c r="J134" s="202"/>
      <c r="K134" s="273"/>
      <c r="L134" s="451" t="s">
        <v>20</v>
      </c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79"/>
      <c r="Y134" s="181"/>
      <c r="Z134" s="1"/>
    </row>
    <row r="135" spans="1:26" x14ac:dyDescent="0.25">
      <c r="A135" s="1052" t="s">
        <v>171</v>
      </c>
      <c r="B135" s="93" t="s">
        <v>159</v>
      </c>
      <c r="C135" s="339"/>
      <c r="D135" s="440"/>
      <c r="E135" s="441"/>
      <c r="F135" s="228"/>
      <c r="G135" s="229"/>
      <c r="H135" s="230"/>
      <c r="I135" s="339"/>
      <c r="J135" s="226"/>
      <c r="K135" s="264"/>
      <c r="L135" s="451" t="s">
        <v>20</v>
      </c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79"/>
      <c r="Y135" s="181">
        <v>0</v>
      </c>
      <c r="Z135" s="1"/>
    </row>
    <row r="136" spans="1:26" x14ac:dyDescent="0.25">
      <c r="A136" s="1053"/>
      <c r="B136" s="94" t="s">
        <v>160</v>
      </c>
      <c r="C136" s="295"/>
      <c r="D136" s="320"/>
      <c r="E136" s="321"/>
      <c r="F136" s="215"/>
      <c r="G136" s="217"/>
      <c r="H136" s="275"/>
      <c r="I136" s="275"/>
      <c r="J136" s="214"/>
      <c r="K136" s="275"/>
      <c r="L136" s="451" t="s">
        <v>20</v>
      </c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79"/>
      <c r="Y136" s="181">
        <v>0</v>
      </c>
      <c r="Z136" s="1"/>
    </row>
    <row r="137" spans="1:26" x14ac:dyDescent="0.25">
      <c r="A137" s="1054"/>
      <c r="B137" s="95" t="s">
        <v>14</v>
      </c>
      <c r="C137" s="338"/>
      <c r="D137" s="407"/>
      <c r="E137" s="336"/>
      <c r="F137" s="221"/>
      <c r="G137" s="223"/>
      <c r="H137" s="266"/>
      <c r="I137" s="266"/>
      <c r="J137" s="220"/>
      <c r="K137" s="266"/>
      <c r="L137" s="451" t="s">
        <v>20</v>
      </c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79"/>
      <c r="Y137" s="181">
        <v>0</v>
      </c>
      <c r="Z137" s="1"/>
    </row>
    <row r="138" spans="1:26" x14ac:dyDescent="0.25">
      <c r="A138" s="77" t="s">
        <v>172</v>
      </c>
      <c r="B138" s="20"/>
      <c r="C138" s="96"/>
      <c r="D138" s="96"/>
      <c r="E138" s="97"/>
      <c r="F138" s="96"/>
      <c r="G138" s="78"/>
      <c r="H138" s="78"/>
      <c r="I138" s="78"/>
      <c r="J138" s="78"/>
      <c r="K138" s="78"/>
      <c r="L138" s="78"/>
      <c r="M138" s="7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x14ac:dyDescent="0.25">
      <c r="A139" s="1055" t="s">
        <v>173</v>
      </c>
      <c r="B139" s="1056"/>
      <c r="C139" s="199" t="s">
        <v>14</v>
      </c>
      <c r="D139" s="98" t="s">
        <v>174</v>
      </c>
      <c r="E139" s="99"/>
      <c r="F139" s="78"/>
      <c r="G139" s="78"/>
      <c r="H139" s="78"/>
      <c r="I139" s="78"/>
      <c r="J139" s="78"/>
      <c r="K139" s="7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</row>
    <row r="140" spans="1:26" x14ac:dyDescent="0.25">
      <c r="A140" s="182" t="s">
        <v>175</v>
      </c>
      <c r="B140" s="100"/>
      <c r="C140" s="340"/>
      <c r="D140" s="259"/>
      <c r="E140" s="451" t="s">
        <v>20</v>
      </c>
      <c r="F140" s="78"/>
      <c r="G140" s="78"/>
      <c r="H140" s="78"/>
      <c r="I140" s="78"/>
      <c r="J140" s="78"/>
      <c r="K140" s="78"/>
      <c r="L140" s="101"/>
      <c r="M140" s="101"/>
      <c r="N140" s="101"/>
      <c r="O140" s="1"/>
      <c r="P140" s="1"/>
      <c r="Q140" s="1"/>
      <c r="R140" s="1"/>
      <c r="S140" s="1"/>
      <c r="T140" s="1"/>
      <c r="U140" s="1"/>
      <c r="V140" s="1"/>
      <c r="W140" s="1"/>
      <c r="X140" s="179">
        <v>0</v>
      </c>
      <c r="Y140" s="1"/>
      <c r="Z140" s="4"/>
    </row>
    <row r="141" spans="1:26" x14ac:dyDescent="0.25">
      <c r="A141" s="60" t="s">
        <v>176</v>
      </c>
      <c r="B141" s="102"/>
      <c r="C141" s="295"/>
      <c r="D141" s="214"/>
      <c r="E141" s="451" t="s">
        <v>20</v>
      </c>
      <c r="F141" s="78"/>
      <c r="G141" s="78"/>
      <c r="H141" s="78"/>
      <c r="I141" s="78"/>
      <c r="J141" s="78"/>
      <c r="K141" s="78"/>
      <c r="L141" s="101"/>
      <c r="M141" s="101"/>
      <c r="N141" s="101"/>
      <c r="O141" s="1"/>
      <c r="P141" s="1"/>
      <c r="Q141" s="1"/>
      <c r="R141" s="1"/>
      <c r="S141" s="1"/>
      <c r="T141" s="1"/>
      <c r="U141" s="1"/>
      <c r="V141" s="1"/>
      <c r="W141" s="1"/>
      <c r="X141" s="179">
        <v>0</v>
      </c>
      <c r="Y141" s="1"/>
      <c r="Z141" s="4"/>
    </row>
    <row r="142" spans="1:26" x14ac:dyDescent="0.25">
      <c r="A142" s="60" t="s">
        <v>177</v>
      </c>
      <c r="B142" s="102"/>
      <c r="C142" s="295"/>
      <c r="D142" s="214"/>
      <c r="E142" s="451" t="s">
        <v>20</v>
      </c>
      <c r="F142" s="78"/>
      <c r="G142" s="78"/>
      <c r="H142" s="78"/>
      <c r="I142" s="78"/>
      <c r="J142" s="78"/>
      <c r="K142" s="78"/>
      <c r="L142" s="101"/>
      <c r="M142" s="101"/>
      <c r="N142" s="101"/>
      <c r="O142" s="1"/>
      <c r="P142" s="1"/>
      <c r="Q142" s="1"/>
      <c r="R142" s="1"/>
      <c r="S142" s="1"/>
      <c r="T142" s="1"/>
      <c r="U142" s="1"/>
      <c r="V142" s="1"/>
      <c r="W142" s="1"/>
      <c r="X142" s="179">
        <v>0</v>
      </c>
      <c r="Y142" s="1"/>
      <c r="Z142" s="4"/>
    </row>
    <row r="143" spans="1:26" x14ac:dyDescent="0.25">
      <c r="A143" s="60" t="s">
        <v>178</v>
      </c>
      <c r="B143" s="102"/>
      <c r="C143" s="341"/>
      <c r="D143" s="342"/>
      <c r="E143" s="451" t="s">
        <v>20</v>
      </c>
      <c r="F143" s="78"/>
      <c r="G143" s="78"/>
      <c r="H143" s="78"/>
      <c r="I143" s="78"/>
      <c r="J143" s="78"/>
      <c r="K143" s="78"/>
      <c r="L143" s="101"/>
      <c r="M143" s="101"/>
      <c r="N143" s="101"/>
      <c r="O143" s="1"/>
      <c r="P143" s="1"/>
      <c r="Q143" s="1"/>
      <c r="R143" s="1"/>
      <c r="S143" s="1"/>
      <c r="T143" s="1"/>
      <c r="U143" s="1"/>
      <c r="V143" s="1"/>
      <c r="W143" s="1"/>
      <c r="X143" s="179">
        <v>0</v>
      </c>
      <c r="Y143" s="1"/>
      <c r="Z143" s="4"/>
    </row>
    <row r="144" spans="1:26" x14ac:dyDescent="0.25">
      <c r="A144" s="60" t="s">
        <v>179</v>
      </c>
      <c r="B144" s="102"/>
      <c r="C144" s="295"/>
      <c r="D144" s="343"/>
      <c r="E144" s="451" t="s">
        <v>20</v>
      </c>
      <c r="F144" s="78"/>
      <c r="G144" s="78"/>
      <c r="H144" s="78"/>
      <c r="I144" s="78"/>
      <c r="J144" s="78"/>
      <c r="K144" s="78"/>
      <c r="L144" s="101"/>
      <c r="M144" s="101"/>
      <c r="N144" s="101"/>
      <c r="O144" s="1"/>
      <c r="P144" s="1"/>
      <c r="Q144" s="1"/>
      <c r="R144" s="1"/>
      <c r="S144" s="1"/>
      <c r="T144" s="1"/>
      <c r="U144" s="1"/>
      <c r="V144" s="1"/>
      <c r="W144" s="1"/>
      <c r="X144" s="179">
        <v>0</v>
      </c>
      <c r="Y144" s="1"/>
      <c r="Z144" s="4"/>
    </row>
    <row r="145" spans="1:28" x14ac:dyDescent="0.25">
      <c r="A145" s="103" t="s">
        <v>180</v>
      </c>
      <c r="B145" s="104"/>
      <c r="C145" s="298"/>
      <c r="D145" s="253"/>
      <c r="E145" s="451" t="s">
        <v>20</v>
      </c>
      <c r="F145" s="78"/>
      <c r="G145" s="78"/>
      <c r="H145" s="78"/>
      <c r="I145" s="78"/>
      <c r="J145" s="78"/>
      <c r="K145" s="78"/>
      <c r="L145" s="101"/>
      <c r="M145" s="101"/>
      <c r="N145" s="101"/>
      <c r="O145" s="1"/>
      <c r="P145" s="1"/>
      <c r="Q145" s="1"/>
      <c r="R145" s="1"/>
      <c r="S145" s="1"/>
      <c r="T145" s="1"/>
      <c r="U145" s="1"/>
      <c r="V145" s="1"/>
      <c r="W145" s="1"/>
      <c r="X145" s="179">
        <v>0</v>
      </c>
      <c r="Y145" s="1"/>
      <c r="Z145" s="4"/>
      <c r="AA145" s="1"/>
      <c r="AB145" s="1"/>
    </row>
    <row r="146" spans="1:28" x14ac:dyDescent="0.25">
      <c r="A146" s="80" t="s">
        <v>181</v>
      </c>
      <c r="B146" s="105"/>
      <c r="C146" s="301"/>
      <c r="D146" s="202"/>
      <c r="E146" s="451" t="s">
        <v>20</v>
      </c>
      <c r="F146" s="78"/>
      <c r="G146" s="78"/>
      <c r="H146" s="78"/>
      <c r="I146" s="78"/>
      <c r="J146" s="78"/>
      <c r="K146" s="78"/>
      <c r="L146" s="101"/>
      <c r="M146" s="101"/>
      <c r="N146" s="101"/>
      <c r="O146" s="1"/>
      <c r="P146" s="1"/>
      <c r="Q146" s="1"/>
      <c r="R146" s="1"/>
      <c r="S146" s="1"/>
      <c r="T146" s="1"/>
      <c r="U146" s="1"/>
      <c r="V146" s="1"/>
      <c r="W146" s="1"/>
      <c r="X146" s="179">
        <v>0</v>
      </c>
      <c r="Y146" s="1"/>
      <c r="Z146" s="4"/>
      <c r="AA146" s="1"/>
      <c r="AB146" s="1"/>
    </row>
    <row r="147" spans="1:28" x14ac:dyDescent="0.25">
      <c r="A147" s="1092" t="s">
        <v>182</v>
      </c>
      <c r="B147" s="1092"/>
      <c r="C147" s="1092"/>
      <c r="D147" s="1092"/>
      <c r="E147" s="1092"/>
      <c r="F147" s="1092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4"/>
      <c r="X147" s="149"/>
      <c r="Y147" s="149"/>
      <c r="Z147" s="4"/>
      <c r="AA147" s="4"/>
      <c r="AB147" s="106"/>
    </row>
    <row r="148" spans="1:28" x14ac:dyDescent="0.25">
      <c r="A148" s="107"/>
      <c r="B148" s="108"/>
      <c r="C148" s="1057" t="s">
        <v>183</v>
      </c>
      <c r="D148" s="1058"/>
      <c r="E148" s="1057" t="s">
        <v>184</v>
      </c>
      <c r="F148" s="1058"/>
      <c r="G148" s="78"/>
      <c r="H148" s="78"/>
      <c r="I148" s="78"/>
      <c r="J148" s="78"/>
      <c r="K148" s="78"/>
      <c r="L148" s="78"/>
      <c r="M148" s="78"/>
      <c r="N148" s="78"/>
      <c r="O148" s="153"/>
      <c r="P148" s="106"/>
      <c r="Q148" s="106"/>
      <c r="R148" s="106"/>
      <c r="S148" s="106"/>
      <c r="T148" s="106"/>
      <c r="U148" s="106"/>
      <c r="V148" s="106"/>
      <c r="W148" s="4"/>
      <c r="X148" s="149"/>
      <c r="Y148" s="149"/>
      <c r="Z148" s="4"/>
      <c r="AA148" s="4"/>
      <c r="AB148" s="106"/>
    </row>
    <row r="149" spans="1:28" x14ac:dyDescent="0.25">
      <c r="A149" s="1063" t="s">
        <v>185</v>
      </c>
      <c r="B149" s="1064"/>
      <c r="C149" s="1059"/>
      <c r="D149" s="1060"/>
      <c r="E149" s="1059"/>
      <c r="F149" s="1060"/>
      <c r="G149" s="78"/>
      <c r="H149" s="78"/>
      <c r="I149" s="78"/>
      <c r="J149" s="78"/>
      <c r="K149" s="78"/>
      <c r="L149" s="78"/>
      <c r="M149" s="78"/>
      <c r="N149" s="78"/>
      <c r="O149" s="153"/>
      <c r="P149" s="1"/>
      <c r="Q149" s="1"/>
      <c r="R149" s="1"/>
      <c r="S149" s="1"/>
      <c r="T149" s="1"/>
      <c r="U149" s="1"/>
      <c r="V149" s="1"/>
      <c r="W149" s="1"/>
      <c r="X149" s="149"/>
      <c r="Y149" s="1"/>
      <c r="Z149" s="4"/>
      <c r="AA149" s="1"/>
      <c r="AB149" s="1"/>
    </row>
    <row r="150" spans="1:28" ht="21" x14ac:dyDescent="0.25">
      <c r="A150" s="109"/>
      <c r="B150" s="110"/>
      <c r="C150" s="408" t="s">
        <v>14</v>
      </c>
      <c r="D150" s="409" t="s">
        <v>186</v>
      </c>
      <c r="E150" s="412" t="s">
        <v>187</v>
      </c>
      <c r="F150" s="409" t="s">
        <v>188</v>
      </c>
      <c r="G150" s="78"/>
      <c r="H150" s="78"/>
      <c r="I150" s="78"/>
      <c r="J150" s="78"/>
      <c r="K150" s="78"/>
      <c r="L150" s="78"/>
      <c r="M150" s="1"/>
      <c r="N150" s="78"/>
      <c r="O150" s="153"/>
      <c r="P150" s="1"/>
      <c r="Q150" s="1"/>
      <c r="R150" s="1"/>
      <c r="S150" s="1"/>
      <c r="T150" s="1"/>
      <c r="U150" s="1"/>
      <c r="V150" s="1"/>
      <c r="W150" s="1"/>
      <c r="X150" s="149"/>
      <c r="Y150" s="174">
        <v>0</v>
      </c>
      <c r="Z150" s="4"/>
      <c r="AA150" s="1"/>
      <c r="AB150" s="1"/>
    </row>
    <row r="151" spans="1:28" x14ac:dyDescent="0.25">
      <c r="A151" s="1073" t="s">
        <v>189</v>
      </c>
      <c r="B151" s="1074"/>
      <c r="C151" s="344"/>
      <c r="D151" s="410"/>
      <c r="E151" s="344"/>
      <c r="F151" s="410"/>
      <c r="G151" s="454" t="s">
        <v>20</v>
      </c>
      <c r="H151" s="14"/>
      <c r="I151" s="14" t="s">
        <v>20</v>
      </c>
      <c r="J151" s="1"/>
      <c r="K151" s="1"/>
      <c r="L151" s="1"/>
      <c r="M151" s="1"/>
      <c r="N151" s="78"/>
      <c r="O151" s="153"/>
      <c r="P151" s="1"/>
      <c r="Q151" s="1"/>
      <c r="R151" s="1"/>
      <c r="S151" s="1"/>
      <c r="T151" s="1"/>
      <c r="U151" s="1"/>
      <c r="V151" s="1"/>
      <c r="W151" s="197" t="s">
        <v>20</v>
      </c>
      <c r="X151" s="197" t="s">
        <v>20</v>
      </c>
      <c r="Y151" s="174">
        <v>0</v>
      </c>
      <c r="Z151" s="4"/>
      <c r="AA151" s="1"/>
      <c r="AB151" s="1"/>
    </row>
    <row r="152" spans="1:28" x14ac:dyDescent="0.25">
      <c r="A152" s="1061" t="s">
        <v>190</v>
      </c>
      <c r="B152" s="1062"/>
      <c r="C152" s="345"/>
      <c r="D152" s="411"/>
      <c r="E152" s="345"/>
      <c r="F152" s="411"/>
      <c r="G152" s="454" t="s">
        <v>20</v>
      </c>
      <c r="H152" s="14"/>
      <c r="I152" s="14" t="s">
        <v>20</v>
      </c>
      <c r="J152" s="1"/>
      <c r="K152" s="1"/>
      <c r="L152" s="1"/>
      <c r="M152" s="1"/>
      <c r="N152" s="78"/>
      <c r="O152" s="153"/>
      <c r="P152" s="1"/>
      <c r="Q152" s="1"/>
      <c r="R152" s="1"/>
      <c r="S152" s="1"/>
      <c r="T152" s="1"/>
      <c r="U152" s="1"/>
      <c r="V152" s="1"/>
      <c r="W152" s="197" t="s">
        <v>20</v>
      </c>
      <c r="X152" s="197" t="s">
        <v>20</v>
      </c>
      <c r="Y152" s="174">
        <v>0</v>
      </c>
      <c r="Z152" s="4"/>
      <c r="AA152" s="1"/>
      <c r="AB152" s="1"/>
    </row>
    <row r="153" spans="1:28" x14ac:dyDescent="0.25">
      <c r="A153" s="1067" t="s">
        <v>14</v>
      </c>
      <c r="B153" s="1068"/>
      <c r="C153" s="204"/>
      <c r="D153" s="206"/>
      <c r="E153" s="204"/>
      <c r="F153" s="206"/>
      <c r="G153" s="455"/>
      <c r="H153" s="78"/>
      <c r="I153" s="78"/>
      <c r="J153" s="78"/>
      <c r="K153" s="78"/>
      <c r="L153" s="78"/>
      <c r="M153" s="1"/>
      <c r="N153" s="427"/>
      <c r="O153" s="427"/>
      <c r="P153" s="428"/>
      <c r="Q153" s="428"/>
      <c r="R153" s="428"/>
      <c r="S153" s="428"/>
      <c r="T153" s="428"/>
      <c r="U153" s="428"/>
      <c r="V153" s="428"/>
      <c r="W153" s="428"/>
      <c r="X153" s="429"/>
      <c r="Y153" s="430">
        <v>0</v>
      </c>
      <c r="Z153" s="428"/>
      <c r="AA153" s="428"/>
      <c r="AB153" s="428"/>
    </row>
    <row r="154" spans="1:28" x14ac:dyDescent="0.25">
      <c r="A154" s="77" t="s">
        <v>191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430"/>
      <c r="O154" s="430"/>
      <c r="P154" s="430"/>
      <c r="Q154" s="430"/>
      <c r="R154" s="430"/>
      <c r="S154" s="430"/>
      <c r="T154" s="428"/>
      <c r="U154" s="430"/>
      <c r="V154" s="430"/>
      <c r="W154" s="430"/>
      <c r="X154" s="430"/>
      <c r="Y154" s="430"/>
      <c r="Z154" s="430"/>
      <c r="AA154" s="430"/>
      <c r="AB154" s="430"/>
    </row>
    <row r="155" spans="1:28" x14ac:dyDescent="0.25">
      <c r="A155" s="1040" t="s">
        <v>192</v>
      </c>
      <c r="B155" s="1041"/>
      <c r="C155" s="1075" t="s">
        <v>14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28"/>
      <c r="O155" s="428"/>
      <c r="P155" s="428"/>
      <c r="Q155" s="428"/>
      <c r="R155" s="428"/>
      <c r="S155" s="428"/>
      <c r="T155" s="428"/>
      <c r="U155" s="428"/>
      <c r="V155" s="428"/>
      <c r="W155" s="428"/>
      <c r="X155" s="428"/>
      <c r="Y155" s="428"/>
      <c r="Z155" s="428"/>
      <c r="AA155" s="428"/>
      <c r="AB155" s="428"/>
    </row>
    <row r="156" spans="1:28" x14ac:dyDescent="0.25">
      <c r="A156" s="1042"/>
      <c r="B156" s="1043"/>
      <c r="C156" s="107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28"/>
      <c r="O156" s="428"/>
      <c r="P156" s="430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</row>
    <row r="157" spans="1:28" x14ac:dyDescent="0.25">
      <c r="A157" s="1090" t="s">
        <v>193</v>
      </c>
      <c r="B157" s="1091"/>
      <c r="C157" s="423"/>
      <c r="D157" s="456"/>
      <c r="E157" s="424"/>
      <c r="F157" s="425"/>
      <c r="G157" s="1"/>
      <c r="H157" s="426"/>
      <c r="I157" s="426"/>
      <c r="J157" s="426"/>
      <c r="K157" s="426"/>
      <c r="L157" s="426"/>
      <c r="M157" s="426"/>
      <c r="N157" s="431"/>
      <c r="O157" s="431"/>
      <c r="P157" s="430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</row>
    <row r="158" spans="1:28" x14ac:dyDescent="0.25">
      <c r="A158" s="200" t="s">
        <v>194</v>
      </c>
      <c r="B158" s="198"/>
      <c r="C158" s="198"/>
      <c r="D158" s="21"/>
      <c r="E158" s="21"/>
      <c r="F158" s="21"/>
      <c r="G158" s="78"/>
      <c r="H158" s="78"/>
      <c r="I158" s="78"/>
      <c r="J158" s="78"/>
      <c r="K158" s="78"/>
      <c r="L158" s="78"/>
      <c r="M158" s="78"/>
      <c r="N158" s="427"/>
      <c r="O158" s="427"/>
      <c r="P158" s="428"/>
      <c r="Q158" s="428"/>
      <c r="R158" s="428"/>
      <c r="S158" s="428"/>
      <c r="T158" s="428"/>
      <c r="U158" s="428"/>
      <c r="V158" s="428"/>
      <c r="W158" s="428"/>
      <c r="X158" s="429"/>
      <c r="Y158" s="429"/>
      <c r="Z158" s="428"/>
      <c r="AA158" s="428"/>
      <c r="AB158" s="428"/>
    </row>
    <row r="159" spans="1:28" x14ac:dyDescent="0.25">
      <c r="A159" s="107"/>
      <c r="B159" s="108"/>
      <c r="C159" s="183" t="s">
        <v>14</v>
      </c>
      <c r="D159" s="21"/>
      <c r="E159" s="21"/>
      <c r="F159" s="21"/>
      <c r="G159" s="78"/>
      <c r="H159" s="78"/>
      <c r="I159" s="78"/>
      <c r="J159" s="78"/>
      <c r="K159" s="78"/>
      <c r="L159" s="78"/>
      <c r="M159" s="78"/>
      <c r="N159" s="78"/>
      <c r="O159" s="153"/>
      <c r="P159" s="1"/>
      <c r="Q159" s="1"/>
      <c r="R159" s="1"/>
      <c r="S159" s="1"/>
      <c r="T159" s="1"/>
      <c r="U159" s="1"/>
      <c r="V159" s="1"/>
      <c r="W159" s="1"/>
      <c r="X159" s="149"/>
      <c r="Y159" s="149"/>
      <c r="Z159" s="4"/>
      <c r="AA159" s="1"/>
      <c r="AB159" s="1"/>
    </row>
    <row r="160" spans="1:28" x14ac:dyDescent="0.25">
      <c r="A160" s="1077" t="s">
        <v>195</v>
      </c>
      <c r="B160" s="184" t="s">
        <v>196</v>
      </c>
      <c r="C160" s="346"/>
      <c r="D160" s="458"/>
      <c r="E160" s="21"/>
      <c r="F160" s="21"/>
      <c r="G160" s="78"/>
      <c r="H160" s="78"/>
      <c r="I160" s="78"/>
      <c r="J160" s="78"/>
      <c r="K160" s="78"/>
      <c r="L160" s="78"/>
      <c r="M160" s="78"/>
      <c r="N160" s="78"/>
      <c r="O160" s="153"/>
      <c r="P160" s="1"/>
      <c r="Q160" s="1"/>
      <c r="R160" s="1"/>
      <c r="S160" s="1"/>
      <c r="T160" s="1"/>
      <c r="U160" s="1"/>
      <c r="V160" s="1"/>
      <c r="W160" s="1"/>
      <c r="X160" s="149"/>
      <c r="Y160" s="149"/>
      <c r="Z160" s="4"/>
      <c r="AA160" s="1"/>
      <c r="AB160" s="1"/>
    </row>
    <row r="161" spans="1:26" x14ac:dyDescent="0.25">
      <c r="A161" s="1077"/>
      <c r="B161" s="185" t="s">
        <v>197</v>
      </c>
      <c r="C161" s="347"/>
      <c r="D161" s="458"/>
      <c r="E161" s="21"/>
      <c r="F161" s="21"/>
      <c r="G161" s="78"/>
      <c r="H161" s="78"/>
      <c r="I161" s="78"/>
      <c r="J161" s="78"/>
      <c r="K161" s="78"/>
      <c r="L161" s="78"/>
      <c r="M161" s="78"/>
      <c r="N161" s="78"/>
      <c r="O161" s="153"/>
      <c r="P161" s="1"/>
      <c r="Q161" s="1"/>
      <c r="R161" s="1"/>
      <c r="S161" s="1"/>
      <c r="T161" s="1"/>
      <c r="U161" s="1"/>
      <c r="V161" s="1"/>
      <c r="W161" s="1"/>
      <c r="X161" s="149"/>
      <c r="Y161" s="149"/>
      <c r="Z161" s="4"/>
    </row>
    <row r="162" spans="1:26" x14ac:dyDescent="0.25">
      <c r="A162" s="1065" t="s">
        <v>198</v>
      </c>
      <c r="B162" s="1066"/>
      <c r="C162" s="348"/>
      <c r="D162" s="458"/>
      <c r="E162" s="21"/>
      <c r="F162" s="21"/>
      <c r="G162" s="78"/>
      <c r="H162" s="78"/>
      <c r="I162" s="78"/>
      <c r="J162" s="78"/>
      <c r="K162" s="78"/>
      <c r="L162" s="78"/>
      <c r="M162" s="78"/>
      <c r="N162" s="78"/>
      <c r="O162" s="153"/>
      <c r="P162" s="1"/>
      <c r="Q162" s="1"/>
      <c r="R162" s="1"/>
      <c r="S162" s="1"/>
      <c r="T162" s="1"/>
      <c r="U162" s="1"/>
      <c r="V162" s="1"/>
      <c r="W162" s="1"/>
      <c r="X162" s="149"/>
      <c r="Y162" s="149"/>
      <c r="Z162" s="4"/>
    </row>
    <row r="163" spans="1:26" x14ac:dyDescent="0.25">
      <c r="A163" s="1069" t="s">
        <v>199</v>
      </c>
      <c r="B163" s="1070"/>
      <c r="C163" s="422"/>
      <c r="D163" s="458"/>
      <c r="E163" s="21"/>
      <c r="F163" s="21"/>
      <c r="G163" s="78"/>
      <c r="H163" s="78"/>
      <c r="I163" s="78"/>
      <c r="J163" s="78"/>
      <c r="K163" s="78"/>
      <c r="L163" s="78"/>
      <c r="M163" s="78"/>
      <c r="N163" s="78"/>
      <c r="O163" s="153"/>
      <c r="P163" s="1"/>
      <c r="Q163" s="1"/>
      <c r="R163" s="1"/>
      <c r="S163" s="1"/>
      <c r="T163" s="1"/>
      <c r="U163" s="1"/>
      <c r="V163" s="1"/>
      <c r="W163" s="1"/>
      <c r="X163" s="149"/>
      <c r="Y163" s="149"/>
      <c r="Z163" s="4"/>
    </row>
    <row r="164" spans="1:26" x14ac:dyDescent="0.25">
      <c r="A164" s="112" t="s">
        <v>200</v>
      </c>
      <c r="B164" s="20"/>
      <c r="C164" s="20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49"/>
      <c r="Y164" s="148"/>
      <c r="Z164" s="4"/>
    </row>
    <row r="165" spans="1:26" x14ac:dyDescent="0.25">
      <c r="A165" s="1040" t="s">
        <v>201</v>
      </c>
      <c r="B165" s="1041"/>
      <c r="C165" s="1080" t="s">
        <v>202</v>
      </c>
      <c r="D165" s="1049" t="s">
        <v>203</v>
      </c>
      <c r="E165" s="1050"/>
      <c r="F165" s="1050"/>
      <c r="G165" s="1050"/>
      <c r="H165" s="1050"/>
      <c r="I165" s="1051"/>
      <c r="J165" s="1080" t="s">
        <v>204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49"/>
      <c r="Y165" s="148"/>
      <c r="Z165" s="4"/>
    </row>
    <row r="166" spans="1:26" ht="21" x14ac:dyDescent="0.25">
      <c r="A166" s="1042"/>
      <c r="B166" s="1043"/>
      <c r="C166" s="1081"/>
      <c r="D166" s="201" t="s">
        <v>205</v>
      </c>
      <c r="E166" s="413" t="s">
        <v>206</v>
      </c>
      <c r="F166" s="414" t="s">
        <v>207</v>
      </c>
      <c r="G166" s="414" t="s">
        <v>208</v>
      </c>
      <c r="H166" s="414" t="s">
        <v>209</v>
      </c>
      <c r="I166" s="415" t="s">
        <v>210</v>
      </c>
      <c r="J166" s="108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49"/>
      <c r="Y166" s="148"/>
      <c r="Z166" s="4"/>
    </row>
    <row r="167" spans="1:26" x14ac:dyDescent="0.25">
      <c r="A167" s="1030" t="s">
        <v>211</v>
      </c>
      <c r="B167" s="1031"/>
      <c r="C167" s="349">
        <v>0</v>
      </c>
      <c r="D167" s="186"/>
      <c r="E167" s="187"/>
      <c r="F167" s="187"/>
      <c r="G167" s="187"/>
      <c r="H167" s="187"/>
      <c r="I167" s="188"/>
      <c r="J167" s="350"/>
      <c r="K167" s="451" t="s">
        <v>20</v>
      </c>
      <c r="L167" s="78"/>
      <c r="M167" s="78"/>
      <c r="N167" s="78"/>
      <c r="O167" s="78"/>
      <c r="P167" s="101"/>
      <c r="Q167" s="101"/>
      <c r="R167" s="101"/>
      <c r="S167" s="1"/>
      <c r="T167" s="1"/>
      <c r="U167" s="1"/>
      <c r="V167" s="1"/>
      <c r="W167" s="1"/>
      <c r="X167" s="177">
        <v>0</v>
      </c>
      <c r="Y167" s="1"/>
      <c r="Z167" s="4"/>
    </row>
    <row r="168" spans="1:26" x14ac:dyDescent="0.25">
      <c r="A168" s="1071" t="s">
        <v>212</v>
      </c>
      <c r="B168" s="1072"/>
      <c r="C168" s="351">
        <v>0</v>
      </c>
      <c r="D168" s="189"/>
      <c r="E168" s="190"/>
      <c r="F168" s="190"/>
      <c r="G168" s="190"/>
      <c r="H168" s="190"/>
      <c r="I168" s="191"/>
      <c r="J168" s="352"/>
      <c r="K168" s="451" t="s">
        <v>20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7">
        <v>0</v>
      </c>
      <c r="Y168" s="149"/>
      <c r="Z168" s="4"/>
    </row>
    <row r="169" spans="1:26" x14ac:dyDescent="0.25">
      <c r="A169" s="1036" t="s">
        <v>213</v>
      </c>
      <c r="B169" s="1037"/>
      <c r="C169" s="353">
        <v>0</v>
      </c>
      <c r="D169" s="416"/>
      <c r="E169" s="417"/>
      <c r="F169" s="354"/>
      <c r="G169" s="354"/>
      <c r="H169" s="354"/>
      <c r="I169" s="355"/>
      <c r="J169" s="356"/>
      <c r="K169" s="451" t="s">
        <v>20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7">
        <v>0</v>
      </c>
      <c r="Y169" s="149"/>
      <c r="Z169" s="4"/>
    </row>
    <row r="170" spans="1:26" x14ac:dyDescent="0.25">
      <c r="A170" s="112" t="s">
        <v>214</v>
      </c>
      <c r="B170" s="113"/>
      <c r="C170" s="20"/>
      <c r="D170" s="20"/>
      <c r="E170" s="20"/>
      <c r="F170" s="20"/>
      <c r="G170" s="20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49"/>
      <c r="Y170" s="149"/>
      <c r="Z170" s="4"/>
    </row>
    <row r="171" spans="1:26" x14ac:dyDescent="0.25">
      <c r="A171" s="1040" t="s">
        <v>215</v>
      </c>
      <c r="B171" s="1041"/>
      <c r="C171" s="1041" t="s">
        <v>216</v>
      </c>
      <c r="D171" s="1067" t="s">
        <v>217</v>
      </c>
      <c r="E171" s="1083"/>
      <c r="F171" s="1083"/>
      <c r="G171" s="1083"/>
      <c r="H171" s="1083"/>
      <c r="I171" s="1083"/>
      <c r="J171" s="1083"/>
      <c r="K171" s="1068"/>
      <c r="L171" s="1080" t="s">
        <v>218</v>
      </c>
      <c r="M171" s="114"/>
      <c r="N171" s="1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49"/>
      <c r="Z171" s="149"/>
    </row>
    <row r="172" spans="1:26" x14ac:dyDescent="0.25">
      <c r="A172" s="1042"/>
      <c r="B172" s="1043"/>
      <c r="C172" s="1043"/>
      <c r="D172" s="115" t="s">
        <v>219</v>
      </c>
      <c r="E172" s="111" t="s">
        <v>220</v>
      </c>
      <c r="F172" s="111" t="s">
        <v>221</v>
      </c>
      <c r="G172" s="111" t="s">
        <v>222</v>
      </c>
      <c r="H172" s="111" t="s">
        <v>223</v>
      </c>
      <c r="I172" s="111" t="s">
        <v>224</v>
      </c>
      <c r="J172" s="116" t="s">
        <v>225</v>
      </c>
      <c r="K172" s="111" t="s">
        <v>226</v>
      </c>
      <c r="L172" s="1081"/>
      <c r="M172" s="114"/>
      <c r="N172" s="1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49"/>
      <c r="Z172" s="149"/>
    </row>
    <row r="173" spans="1:26" x14ac:dyDescent="0.25">
      <c r="A173" s="1047" t="s">
        <v>227</v>
      </c>
      <c r="B173" s="1048"/>
      <c r="C173" s="357"/>
      <c r="D173" s="358"/>
      <c r="E173" s="359"/>
      <c r="F173" s="359"/>
      <c r="G173" s="359"/>
      <c r="H173" s="359"/>
      <c r="I173" s="359"/>
      <c r="J173" s="360"/>
      <c r="K173" s="359"/>
      <c r="L173" s="361"/>
      <c r="M173" s="463" t="s">
        <v>20</v>
      </c>
      <c r="N173" s="16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77">
        <v>0</v>
      </c>
      <c r="Z173" s="149"/>
    </row>
    <row r="174" spans="1:26" x14ac:dyDescent="0.25">
      <c r="A174" s="1038" t="s">
        <v>228</v>
      </c>
      <c r="B174" s="1039"/>
      <c r="C174" s="362"/>
      <c r="D174" s="363"/>
      <c r="E174" s="364"/>
      <c r="F174" s="364"/>
      <c r="G174" s="364"/>
      <c r="H174" s="364"/>
      <c r="I174" s="364"/>
      <c r="J174" s="365"/>
      <c r="K174" s="364"/>
      <c r="L174" s="366"/>
      <c r="M174" s="463" t="s">
        <v>20</v>
      </c>
      <c r="N174" s="16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77">
        <v>0</v>
      </c>
      <c r="Z174" s="148"/>
    </row>
    <row r="175" spans="1:26" x14ac:dyDescent="0.25">
      <c r="A175" s="1032" t="s">
        <v>229</v>
      </c>
      <c r="B175" s="1033"/>
      <c r="C175" s="367"/>
      <c r="D175" s="368"/>
      <c r="E175" s="369"/>
      <c r="F175" s="369"/>
      <c r="G175" s="369"/>
      <c r="H175" s="369"/>
      <c r="I175" s="369"/>
      <c r="J175" s="370"/>
      <c r="K175" s="369"/>
      <c r="L175" s="347"/>
      <c r="M175" s="463" t="s">
        <v>20</v>
      </c>
      <c r="N175" s="16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77">
        <v>0</v>
      </c>
      <c r="Z175" s="148"/>
    </row>
    <row r="176" spans="1:26" x14ac:dyDescent="0.25">
      <c r="A176" s="112" t="s">
        <v>230</v>
      </c>
      <c r="B176" s="507"/>
      <c r="C176" s="117"/>
      <c r="D176" s="117"/>
      <c r="E176" s="117"/>
      <c r="F176" s="117"/>
      <c r="G176" s="117"/>
      <c r="H176" s="117"/>
      <c r="I176" s="117"/>
      <c r="J176" s="117"/>
      <c r="K176" s="1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49"/>
      <c r="Y176" s="148"/>
      <c r="Z176" s="4"/>
    </row>
    <row r="177" spans="1:27" ht="42" x14ac:dyDescent="0.25">
      <c r="A177" s="1034" t="s">
        <v>231</v>
      </c>
      <c r="B177" s="1035"/>
      <c r="C177" s="504" t="s">
        <v>14</v>
      </c>
      <c r="D177" s="504" t="s">
        <v>130</v>
      </c>
      <c r="E177" s="98" t="s">
        <v>232</v>
      </c>
      <c r="F177" s="118"/>
      <c r="G177" s="20"/>
      <c r="H177" s="20"/>
      <c r="I177" s="1"/>
      <c r="J177" s="1"/>
      <c r="K177" s="1"/>
      <c r="L177" s="4" t="s">
        <v>233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49"/>
      <c r="Y177" s="149"/>
      <c r="Z177" s="4"/>
      <c r="AA177" s="1"/>
    </row>
    <row r="178" spans="1:27" x14ac:dyDescent="0.25">
      <c r="A178" s="1044" t="s">
        <v>234</v>
      </c>
      <c r="B178" s="119" t="s">
        <v>235</v>
      </c>
      <c r="C178" s="371">
        <v>150</v>
      </c>
      <c r="D178" s="372">
        <v>146</v>
      </c>
      <c r="E178" s="372"/>
      <c r="F178" s="459" t="s">
        <v>20</v>
      </c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77">
        <v>0</v>
      </c>
      <c r="Y178" s="149"/>
      <c r="Z178" s="4"/>
      <c r="AA178" s="1"/>
    </row>
    <row r="179" spans="1:27" x14ac:dyDescent="0.25">
      <c r="A179" s="1045"/>
      <c r="B179" s="120" t="s">
        <v>236</v>
      </c>
      <c r="C179" s="373"/>
      <c r="D179" s="374"/>
      <c r="E179" s="374"/>
      <c r="F179" s="459" t="s">
        <v>20</v>
      </c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77">
        <v>0</v>
      </c>
      <c r="Y179" s="148"/>
      <c r="Z179" s="4"/>
      <c r="AA179" s="1"/>
    </row>
    <row r="180" spans="1:27" x14ac:dyDescent="0.25">
      <c r="A180" s="1046"/>
      <c r="B180" s="121" t="s">
        <v>237</v>
      </c>
      <c r="C180" s="375"/>
      <c r="D180" s="376"/>
      <c r="E180" s="376"/>
      <c r="F180" s="459" t="s">
        <v>20</v>
      </c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77">
        <v>0</v>
      </c>
      <c r="Y180" s="149"/>
      <c r="Z180" s="4"/>
      <c r="AA180" s="1"/>
    </row>
    <row r="181" spans="1:27" x14ac:dyDescent="0.25">
      <c r="A181" s="122" t="s">
        <v>238</v>
      </c>
      <c r="B181" s="1"/>
      <c r="C181" s="123"/>
      <c r="D181" s="123"/>
      <c r="E181" s="101"/>
      <c r="F181" s="124"/>
      <c r="G181" s="124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49"/>
      <c r="Y181" s="148"/>
      <c r="Z181" s="4"/>
      <c r="AA181" s="1"/>
    </row>
    <row r="182" spans="1:27" ht="21" x14ac:dyDescent="0.25">
      <c r="A182" s="1015" t="s">
        <v>8</v>
      </c>
      <c r="B182" s="1016"/>
      <c r="C182" s="506" t="s">
        <v>202</v>
      </c>
      <c r="D182" s="506" t="s">
        <v>239</v>
      </c>
      <c r="E182" s="504" t="s">
        <v>240</v>
      </c>
      <c r="F182" s="506" t="s">
        <v>241</v>
      </c>
      <c r="G182" s="506" t="s">
        <v>242</v>
      </c>
      <c r="H182" s="506" t="s">
        <v>243</v>
      </c>
      <c r="I182" s="12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4"/>
      <c r="X182" s="149"/>
      <c r="Y182" s="148"/>
      <c r="Z182" s="4"/>
      <c r="AA182" s="4"/>
    </row>
    <row r="183" spans="1:27" x14ac:dyDescent="0.25">
      <c r="A183" s="1019" t="s">
        <v>244</v>
      </c>
      <c r="B183" s="498" t="s">
        <v>245</v>
      </c>
      <c r="C183" s="377">
        <v>0</v>
      </c>
      <c r="D183" s="378"/>
      <c r="E183" s="378"/>
      <c r="F183" s="489"/>
      <c r="G183" s="378"/>
      <c r="H183" s="378"/>
      <c r="I183" s="45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49"/>
      <c r="Y183" s="148"/>
      <c r="Z183" s="4"/>
      <c r="AA183" s="1"/>
    </row>
    <row r="184" spans="1:27" x14ac:dyDescent="0.25">
      <c r="A184" s="1020"/>
      <c r="B184" s="497" t="s">
        <v>246</v>
      </c>
      <c r="C184" s="379">
        <v>0</v>
      </c>
      <c r="D184" s="379">
        <v>0</v>
      </c>
      <c r="E184" s="379">
        <v>0</v>
      </c>
      <c r="F184" s="488">
        <v>0</v>
      </c>
      <c r="G184" s="482">
        <v>0</v>
      </c>
      <c r="H184" s="379">
        <v>0</v>
      </c>
      <c r="I184" s="45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49"/>
      <c r="Y184" s="148"/>
      <c r="Z184" s="4"/>
      <c r="AA184" s="1"/>
    </row>
    <row r="185" spans="1:27" x14ac:dyDescent="0.25">
      <c r="A185" s="1020"/>
      <c r="B185" s="129" t="s">
        <v>247</v>
      </c>
      <c r="C185" s="380">
        <v>0</v>
      </c>
      <c r="D185" s="381"/>
      <c r="E185" s="381"/>
      <c r="F185" s="489"/>
      <c r="G185" s="381"/>
      <c r="H185" s="381"/>
      <c r="I185" s="45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49"/>
      <c r="Y185" s="148"/>
      <c r="Z185" s="4"/>
      <c r="AA185" s="1"/>
    </row>
    <row r="186" spans="1:27" x14ac:dyDescent="0.25">
      <c r="A186" s="1020"/>
      <c r="B186" s="129" t="s">
        <v>248</v>
      </c>
      <c r="C186" s="380">
        <v>0</v>
      </c>
      <c r="D186" s="381"/>
      <c r="E186" s="381"/>
      <c r="F186" s="490"/>
      <c r="G186" s="381"/>
      <c r="H186" s="381"/>
      <c r="I186" s="45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49"/>
      <c r="Y186" s="148"/>
      <c r="Z186" s="4"/>
      <c r="AA186" s="1"/>
    </row>
    <row r="187" spans="1:27" x14ac:dyDescent="0.25">
      <c r="A187" s="1020"/>
      <c r="B187" s="130" t="s">
        <v>249</v>
      </c>
      <c r="C187" s="382">
        <v>0</v>
      </c>
      <c r="D187" s="374"/>
      <c r="E187" s="374"/>
      <c r="F187" s="490"/>
      <c r="G187" s="374"/>
      <c r="H187" s="374"/>
      <c r="I187" s="45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49"/>
      <c r="Y187" s="148"/>
      <c r="Z187" s="4"/>
      <c r="AA187" s="1"/>
    </row>
    <row r="188" spans="1:27" x14ac:dyDescent="0.25">
      <c r="A188" s="1020"/>
      <c r="B188" s="130" t="s">
        <v>250</v>
      </c>
      <c r="C188" s="382">
        <v>0</v>
      </c>
      <c r="D188" s="374"/>
      <c r="E188" s="374"/>
      <c r="F188" s="490"/>
      <c r="G188" s="374"/>
      <c r="H188" s="374"/>
      <c r="I188" s="45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49"/>
      <c r="Y188" s="148"/>
      <c r="Z188" s="4"/>
      <c r="AA188" s="1"/>
    </row>
    <row r="189" spans="1:27" x14ac:dyDescent="0.25">
      <c r="A189" s="1021"/>
      <c r="B189" s="131" t="s">
        <v>251</v>
      </c>
      <c r="C189" s="379">
        <v>0</v>
      </c>
      <c r="D189" s="376"/>
      <c r="E189" s="376"/>
      <c r="F189" s="491"/>
      <c r="G189" s="376"/>
      <c r="H189" s="376"/>
      <c r="I189" s="45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49"/>
      <c r="Y189" s="149"/>
      <c r="Z189" s="4"/>
      <c r="AA189" s="1"/>
    </row>
    <row r="190" spans="1:27" x14ac:dyDescent="0.25">
      <c r="A190" s="1020" t="s">
        <v>252</v>
      </c>
      <c r="B190" s="418" t="s">
        <v>245</v>
      </c>
      <c r="C190" s="419">
        <v>0</v>
      </c>
      <c r="D190" s="420"/>
      <c r="E190" s="420"/>
      <c r="F190" s="486"/>
      <c r="G190" s="483"/>
      <c r="H190" s="420"/>
      <c r="I190" s="45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49"/>
      <c r="Y190" s="149"/>
      <c r="Z190" s="4"/>
      <c r="AA190" s="1"/>
    </row>
    <row r="191" spans="1:27" x14ac:dyDescent="0.25">
      <c r="A191" s="1020"/>
      <c r="B191" s="498" t="s">
        <v>246</v>
      </c>
      <c r="C191" s="377">
        <v>0</v>
      </c>
      <c r="D191" s="383"/>
      <c r="E191" s="383"/>
      <c r="F191" s="489"/>
      <c r="G191" s="378"/>
      <c r="H191" s="383"/>
      <c r="I191" s="45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49"/>
      <c r="Y191" s="149"/>
      <c r="Z191" s="4"/>
      <c r="AA191" s="1"/>
    </row>
    <row r="192" spans="1:27" x14ac:dyDescent="0.25">
      <c r="A192" s="1020"/>
      <c r="B192" s="497" t="s">
        <v>253</v>
      </c>
      <c r="C192" s="379">
        <v>0</v>
      </c>
      <c r="D192" s="375"/>
      <c r="E192" s="375"/>
      <c r="F192" s="491"/>
      <c r="G192" s="376"/>
      <c r="H192" s="375"/>
      <c r="I192" s="45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49"/>
      <c r="Y192" s="149"/>
      <c r="Z192" s="4"/>
      <c r="AA192" s="1"/>
    </row>
    <row r="193" spans="1:55" x14ac:dyDescent="0.25">
      <c r="A193" s="1019" t="s">
        <v>254</v>
      </c>
      <c r="B193" s="498" t="s">
        <v>245</v>
      </c>
      <c r="C193" s="377">
        <v>0</v>
      </c>
      <c r="D193" s="383"/>
      <c r="E193" s="383"/>
      <c r="F193" s="489"/>
      <c r="G193" s="378"/>
      <c r="H193" s="383"/>
      <c r="I193" s="45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49"/>
      <c r="Y193" s="149"/>
      <c r="Z193" s="4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x14ac:dyDescent="0.25">
      <c r="A194" s="1020"/>
      <c r="B194" s="132" t="s">
        <v>246</v>
      </c>
      <c r="C194" s="384">
        <v>0</v>
      </c>
      <c r="D194" s="421"/>
      <c r="E194" s="421"/>
      <c r="F194" s="491"/>
      <c r="G194" s="484"/>
      <c r="H194" s="421"/>
      <c r="I194" s="45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49"/>
      <c r="Y194" s="149"/>
      <c r="Z194" s="4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x14ac:dyDescent="0.25">
      <c r="A195" s="1021"/>
      <c r="B195" s="133" t="s">
        <v>255</v>
      </c>
      <c r="C195" s="385">
        <v>0</v>
      </c>
      <c r="D195" s="390"/>
      <c r="E195" s="390"/>
      <c r="F195" s="487"/>
      <c r="G195" s="485"/>
      <c r="H195" s="390"/>
      <c r="I195" s="45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06"/>
      <c r="X195" s="149"/>
      <c r="Y195" s="154"/>
      <c r="Z195" s="106"/>
      <c r="AA195" s="106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x14ac:dyDescent="0.25">
      <c r="A196" s="1021" t="s">
        <v>256</v>
      </c>
      <c r="B196" s="498" t="s">
        <v>245</v>
      </c>
      <c r="C196" s="383"/>
      <c r="D196" s="387"/>
      <c r="E196" s="388"/>
      <c r="F196" s="388"/>
      <c r="G196" s="388"/>
      <c r="H196" s="389"/>
      <c r="I196" s="45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35"/>
      <c r="X196" s="155"/>
      <c r="Y196" s="155"/>
      <c r="Z196" s="175"/>
      <c r="AA196" s="137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x14ac:dyDescent="0.25">
      <c r="A197" s="1022"/>
      <c r="B197" s="497" t="s">
        <v>257</v>
      </c>
      <c r="C197" s="375"/>
      <c r="D197" s="391"/>
      <c r="E197" s="392"/>
      <c r="F197" s="392"/>
      <c r="G197" s="392"/>
      <c r="H197" s="393"/>
      <c r="I197" s="45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68"/>
      <c r="X197" s="472"/>
      <c r="Y197" s="156"/>
      <c r="Z197" s="1"/>
      <c r="AA197" s="139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x14ac:dyDescent="0.25">
      <c r="A198" s="1022" t="s">
        <v>258</v>
      </c>
      <c r="B198" s="1027"/>
      <c r="C198" s="386"/>
      <c r="D198" s="394"/>
      <c r="E198" s="395"/>
      <c r="F198" s="395"/>
      <c r="G198" s="395"/>
      <c r="H198" s="396"/>
      <c r="I198" s="14" t="s">
        <v>20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68"/>
      <c r="X198" s="471" t="s">
        <v>20</v>
      </c>
      <c r="Y198" s="156"/>
      <c r="Z198" s="171">
        <v>0</v>
      </c>
      <c r="AA198" s="139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x14ac:dyDescent="0.25">
      <c r="A199" s="192" t="s">
        <v>259</v>
      </c>
      <c r="B199" s="4"/>
      <c r="C199" s="4"/>
      <c r="D199" s="4"/>
      <c r="E199" s="78"/>
      <c r="F199" s="78"/>
      <c r="G199" s="78"/>
      <c r="H199" s="4"/>
      <c r="I199" s="135"/>
      <c r="J199" s="135"/>
      <c r="K199" s="135"/>
      <c r="L199" s="135"/>
      <c r="M199" s="135"/>
      <c r="N199" s="135"/>
      <c r="O199" s="136"/>
      <c r="P199" s="136"/>
      <c r="Q199" s="136"/>
      <c r="R199" s="136"/>
      <c r="S199" s="136"/>
      <c r="T199" s="136"/>
      <c r="U199" s="136"/>
      <c r="V199" s="158"/>
      <c r="W199" s="168"/>
      <c r="X199" s="156"/>
      <c r="Y199" s="156"/>
      <c r="Z199" s="176"/>
      <c r="AA199" s="139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37"/>
      <c r="AZ199" s="137"/>
      <c r="BA199" s="137"/>
      <c r="BB199" s="138"/>
      <c r="BC199" s="138"/>
    </row>
    <row r="200" spans="1:55" ht="21" x14ac:dyDescent="0.25">
      <c r="A200" s="1028" t="s">
        <v>260</v>
      </c>
      <c r="B200" s="1029"/>
      <c r="C200" s="193" t="s">
        <v>261</v>
      </c>
      <c r="D200" s="78"/>
      <c r="E200" s="78"/>
      <c r="F200" s="78"/>
      <c r="G200" s="4"/>
      <c r="H200" s="4"/>
      <c r="I200" s="159"/>
      <c r="J200" s="159"/>
      <c r="K200" s="159"/>
      <c r="L200" s="159"/>
      <c r="M200" s="159"/>
      <c r="N200" s="160"/>
      <c r="O200" s="161"/>
      <c r="P200" s="161"/>
      <c r="Q200" s="161"/>
      <c r="R200" s="161"/>
      <c r="S200" s="161"/>
      <c r="T200" s="161"/>
      <c r="U200" s="161"/>
      <c r="V200" s="162"/>
      <c r="W200" s="168"/>
      <c r="X200" s="156"/>
      <c r="Y200" s="156"/>
      <c r="Z200" s="176"/>
      <c r="AA200" s="139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3"/>
      <c r="AZ200" s="163"/>
      <c r="BA200" s="163"/>
      <c r="BB200" s="164"/>
      <c r="BC200" s="164"/>
    </row>
    <row r="201" spans="1:55" ht="15.75" x14ac:dyDescent="0.25">
      <c r="A201" s="1025" t="s">
        <v>262</v>
      </c>
      <c r="B201" s="1026"/>
      <c r="C201" s="194"/>
      <c r="D201" s="460"/>
      <c r="E201" s="78"/>
      <c r="F201" s="78"/>
      <c r="G201" s="4"/>
      <c r="H201" s="4"/>
      <c r="I201" s="159"/>
      <c r="J201" s="159"/>
      <c r="K201" s="159"/>
      <c r="L201" s="159"/>
      <c r="M201" s="159"/>
      <c r="N201" s="160"/>
      <c r="O201" s="161"/>
      <c r="P201" s="161"/>
      <c r="Q201" s="161"/>
      <c r="R201" s="161"/>
      <c r="S201" s="161"/>
      <c r="T201" s="161"/>
      <c r="U201" s="161"/>
      <c r="V201" s="162"/>
      <c r="W201" s="168"/>
      <c r="X201" s="156"/>
      <c r="Y201" s="156"/>
      <c r="Z201" s="176"/>
      <c r="AA201" s="139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  <c r="AU201" s="162"/>
      <c r="AV201" s="162"/>
      <c r="AW201" s="162"/>
      <c r="AX201" s="162"/>
      <c r="AY201" s="163"/>
      <c r="AZ201" s="163"/>
      <c r="BA201" s="163"/>
      <c r="BB201" s="164"/>
      <c r="BC201" s="164"/>
    </row>
    <row r="202" spans="1:55" ht="15.75" x14ac:dyDescent="0.25">
      <c r="A202" s="1023" t="s">
        <v>263</v>
      </c>
      <c r="B202" s="1024"/>
      <c r="C202" s="195"/>
      <c r="D202" s="460"/>
      <c r="E202" s="78"/>
      <c r="F202" s="78"/>
      <c r="G202" s="4"/>
      <c r="H202" s="4"/>
      <c r="I202" s="159"/>
      <c r="J202" s="159"/>
      <c r="K202" s="159"/>
      <c r="L202" s="159"/>
      <c r="M202" s="159"/>
      <c r="N202" s="160"/>
      <c r="O202" s="161"/>
      <c r="P202" s="161"/>
      <c r="Q202" s="161"/>
      <c r="R202" s="161"/>
      <c r="S202" s="161"/>
      <c r="T202" s="161"/>
      <c r="U202" s="161"/>
      <c r="V202" s="162"/>
      <c r="W202" s="168"/>
      <c r="X202" s="156"/>
      <c r="Y202" s="156"/>
      <c r="Z202" s="176"/>
      <c r="AA202" s="139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3"/>
      <c r="AZ202" s="163"/>
      <c r="BA202" s="163"/>
      <c r="BB202" s="164"/>
      <c r="BC202" s="164"/>
    </row>
    <row r="203" spans="1:55" ht="15.75" x14ac:dyDescent="0.25">
      <c r="A203" s="1017" t="s">
        <v>264</v>
      </c>
      <c r="B203" s="1018"/>
      <c r="C203" s="196"/>
      <c r="D203" s="460"/>
      <c r="E203" s="78"/>
      <c r="F203" s="78"/>
      <c r="G203" s="4"/>
      <c r="H203" s="4"/>
      <c r="I203" s="159"/>
      <c r="J203" s="159"/>
      <c r="K203" s="159"/>
      <c r="L203" s="159"/>
      <c r="M203" s="159"/>
      <c r="N203" s="160"/>
      <c r="O203" s="161"/>
      <c r="P203" s="161"/>
      <c r="Q203" s="161"/>
      <c r="R203" s="161"/>
      <c r="S203" s="161"/>
      <c r="T203" s="161"/>
      <c r="U203" s="161"/>
      <c r="V203" s="162"/>
      <c r="W203" s="168"/>
      <c r="X203" s="156"/>
      <c r="Y203" s="156"/>
      <c r="Z203" s="176"/>
      <c r="AA203" s="139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3"/>
      <c r="AZ203" s="163"/>
      <c r="BA203" s="163"/>
      <c r="BB203" s="164"/>
      <c r="BC203" s="164"/>
    </row>
    <row r="204" spans="1:55" x14ac:dyDescent="0.25">
      <c r="A204" s="157" t="s">
        <v>265</v>
      </c>
      <c r="B204" s="134"/>
      <c r="C204" s="134"/>
      <c r="D204" s="134"/>
      <c r="E204" s="135"/>
      <c r="F204" s="136"/>
      <c r="G204" s="136"/>
      <c r="H204" s="1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49"/>
      <c r="Y204" s="14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x14ac:dyDescent="0.25">
      <c r="A205" s="1009" t="s">
        <v>266</v>
      </c>
      <c r="B205" s="1010"/>
      <c r="C205" s="1013" t="s">
        <v>261</v>
      </c>
      <c r="D205" s="134"/>
      <c r="E205" s="135"/>
      <c r="F205" s="159"/>
      <c r="G205" s="159"/>
      <c r="H205" s="15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77">
        <v>0</v>
      </c>
      <c r="Y205" s="149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x14ac:dyDescent="0.25">
      <c r="A206" s="1011"/>
      <c r="B206" s="1012"/>
      <c r="C206" s="1014"/>
      <c r="D206" s="134"/>
      <c r="E206" s="135"/>
      <c r="F206" s="159"/>
      <c r="G206" s="159"/>
      <c r="H206" s="15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77">
        <v>0</v>
      </c>
      <c r="Y206" s="149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x14ac:dyDescent="0.25">
      <c r="A207" s="140"/>
      <c r="B207" s="141" t="s">
        <v>267</v>
      </c>
      <c r="C207" s="346"/>
      <c r="D207" s="461"/>
      <c r="E207" s="135"/>
      <c r="F207" s="159"/>
      <c r="G207" s="159"/>
      <c r="H207" s="15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77">
        <v>0</v>
      </c>
      <c r="Y207" s="149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x14ac:dyDescent="0.25">
      <c r="A208" s="142"/>
      <c r="B208" s="143" t="s">
        <v>268</v>
      </c>
      <c r="C208" s="366"/>
      <c r="D208" s="461"/>
      <c r="E208" s="135"/>
      <c r="F208" s="159"/>
      <c r="G208" s="159"/>
      <c r="H208" s="15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49"/>
      <c r="Y208" s="149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25" x14ac:dyDescent="0.25">
      <c r="A209" s="142"/>
      <c r="B209" s="143" t="s">
        <v>269</v>
      </c>
      <c r="C209" s="366"/>
      <c r="D209" s="461"/>
      <c r="E209" s="135"/>
      <c r="F209" s="159"/>
      <c r="G209" s="159"/>
      <c r="H209" s="15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49"/>
      <c r="Y209" s="149"/>
    </row>
    <row r="210" spans="1:25" x14ac:dyDescent="0.25">
      <c r="A210" s="142"/>
      <c r="B210" s="143" t="s">
        <v>270</v>
      </c>
      <c r="C210" s="366"/>
      <c r="D210" s="461"/>
      <c r="E210" s="135"/>
      <c r="F210" s="159"/>
      <c r="G210" s="159"/>
      <c r="H210" s="15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49"/>
      <c r="Y210" s="149"/>
    </row>
    <row r="211" spans="1:25" x14ac:dyDescent="0.25">
      <c r="A211" s="142"/>
      <c r="B211" s="143" t="s">
        <v>271</v>
      </c>
      <c r="C211" s="366"/>
      <c r="D211" s="461"/>
      <c r="E211" s="135"/>
      <c r="F211" s="159"/>
      <c r="G211" s="159"/>
      <c r="H211" s="15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49"/>
      <c r="Y211" s="149"/>
    </row>
    <row r="212" spans="1:25" x14ac:dyDescent="0.25">
      <c r="A212" s="142"/>
      <c r="B212" s="143" t="s">
        <v>272</v>
      </c>
      <c r="C212" s="366"/>
      <c r="D212" s="461"/>
      <c r="E212" s="135"/>
      <c r="F212" s="159"/>
      <c r="G212" s="159"/>
      <c r="H212" s="15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49"/>
      <c r="Y212" s="149"/>
    </row>
    <row r="213" spans="1:25" x14ac:dyDescent="0.25">
      <c r="A213" s="165"/>
      <c r="B213" s="166" t="s">
        <v>273</v>
      </c>
      <c r="C213" s="347"/>
      <c r="D213" s="461"/>
      <c r="E213" s="135"/>
      <c r="F213" s="159"/>
      <c r="G213" s="159"/>
      <c r="H213" s="15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49"/>
      <c r="Y213" s="149"/>
    </row>
    <row r="214" spans="1:25" x14ac:dyDescent="0.25">
      <c r="A214" s="144"/>
      <c r="B214" s="20"/>
      <c r="C214" s="145"/>
      <c r="D214" s="145"/>
      <c r="E214" s="14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49"/>
      <c r="Y214" s="149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49"/>
      <c r="Y215" s="149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49"/>
      <c r="Y216" s="149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49"/>
      <c r="Y217" s="149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49"/>
      <c r="Y218" s="149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49"/>
      <c r="Y219" s="149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49"/>
      <c r="Y220" s="149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49"/>
      <c r="Y221" s="149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49"/>
      <c r="Y222" s="149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49"/>
      <c r="Y223" s="149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49"/>
      <c r="Y224" s="149"/>
    </row>
    <row r="225" spans="24:25" x14ac:dyDescent="0.25">
      <c r="X225" s="149"/>
      <c r="Y225" s="149"/>
    </row>
    <row r="226" spans="24:25" x14ac:dyDescent="0.25">
      <c r="X226" s="149"/>
      <c r="Y226" s="149"/>
    </row>
    <row r="227" spans="24:25" x14ac:dyDescent="0.25">
      <c r="X227" s="149"/>
      <c r="Y227" s="149"/>
    </row>
    <row r="228" spans="24:25" x14ac:dyDescent="0.25">
      <c r="X228" s="149"/>
      <c r="Y228" s="149"/>
    </row>
    <row r="229" spans="24:25" x14ac:dyDescent="0.25">
      <c r="X229" s="149"/>
      <c r="Y229" s="149"/>
    </row>
    <row r="230" spans="24:25" x14ac:dyDescent="0.25">
      <c r="X230" s="149"/>
      <c r="Y230" s="149"/>
    </row>
    <row r="231" spans="24:25" x14ac:dyDescent="0.25">
      <c r="X231" s="149"/>
      <c r="Y231" s="149"/>
    </row>
    <row r="232" spans="24:25" x14ac:dyDescent="0.25">
      <c r="X232" s="149"/>
      <c r="Y232" s="149"/>
    </row>
    <row r="233" spans="24:25" x14ac:dyDescent="0.25">
      <c r="X233" s="149"/>
      <c r="Y233" s="149"/>
    </row>
    <row r="234" spans="24:25" x14ac:dyDescent="0.25">
      <c r="X234" s="149"/>
      <c r="Y234" s="149"/>
    </row>
    <row r="235" spans="24:25" x14ac:dyDescent="0.25">
      <c r="X235" s="149"/>
      <c r="Y235" s="149"/>
    </row>
    <row r="236" spans="24:25" x14ac:dyDescent="0.25">
      <c r="X236" s="149"/>
      <c r="Y236" s="149"/>
    </row>
    <row r="237" spans="24:25" x14ac:dyDescent="0.25">
      <c r="X237" s="149"/>
      <c r="Y237" s="149"/>
    </row>
    <row r="238" spans="24:25" x14ac:dyDescent="0.25">
      <c r="X238" s="149"/>
      <c r="Y238" s="149"/>
    </row>
    <row r="239" spans="24:25" x14ac:dyDescent="0.25">
      <c r="X239" s="149"/>
      <c r="Y239" s="149"/>
    </row>
    <row r="240" spans="24:25" x14ac:dyDescent="0.25">
      <c r="X240" s="149"/>
      <c r="Y240" s="149"/>
    </row>
    <row r="241" spans="24:25" x14ac:dyDescent="0.25">
      <c r="X241" s="149"/>
      <c r="Y241" s="149"/>
    </row>
    <row r="242" spans="24:25" x14ac:dyDescent="0.25">
      <c r="X242" s="149"/>
      <c r="Y242" s="149"/>
    </row>
    <row r="243" spans="24:25" x14ac:dyDescent="0.25">
      <c r="X243" s="149"/>
      <c r="Y243" s="149"/>
    </row>
    <row r="244" spans="24:25" x14ac:dyDescent="0.25">
      <c r="X244" s="149"/>
      <c r="Y244" s="149"/>
    </row>
    <row r="245" spans="24:25" x14ac:dyDescent="0.25">
      <c r="X245" s="149"/>
      <c r="Y245" s="149"/>
    </row>
    <row r="246" spans="24:25" x14ac:dyDescent="0.25">
      <c r="X246" s="149"/>
      <c r="Y246" s="149"/>
    </row>
    <row r="247" spans="24:25" x14ac:dyDescent="0.25">
      <c r="X247" s="149"/>
      <c r="Y247" s="149"/>
    </row>
    <row r="248" spans="24:25" x14ac:dyDescent="0.25">
      <c r="X248" s="149"/>
      <c r="Y248" s="149"/>
    </row>
    <row r="249" spans="24:25" x14ac:dyDescent="0.25">
      <c r="X249" s="149"/>
      <c r="Y249" s="149"/>
    </row>
    <row r="250" spans="24:25" x14ac:dyDescent="0.25">
      <c r="X250" s="149"/>
      <c r="Y250" s="149"/>
    </row>
    <row r="251" spans="24:25" x14ac:dyDescent="0.25">
      <c r="X251" s="149"/>
      <c r="Y251" s="149"/>
    </row>
    <row r="252" spans="24:25" x14ac:dyDescent="0.25">
      <c r="X252" s="149"/>
      <c r="Y252" s="149"/>
    </row>
    <row r="253" spans="24:25" x14ac:dyDescent="0.25">
      <c r="X253" s="149"/>
      <c r="Y253" s="149"/>
    </row>
    <row r="254" spans="24:25" x14ac:dyDescent="0.25">
      <c r="X254" s="149"/>
      <c r="Y254" s="149"/>
    </row>
    <row r="255" spans="24:25" x14ac:dyDescent="0.25">
      <c r="X255" s="149"/>
      <c r="Y255" s="149"/>
    </row>
    <row r="256" spans="24:25" x14ac:dyDescent="0.25">
      <c r="X256" s="149"/>
      <c r="Y256" s="149"/>
    </row>
    <row r="257" spans="24:25" x14ac:dyDescent="0.25">
      <c r="X257" s="149"/>
      <c r="Y257" s="149"/>
    </row>
    <row r="258" spans="24:25" x14ac:dyDescent="0.25">
      <c r="X258" s="149"/>
      <c r="Y258" s="149"/>
    </row>
    <row r="259" spans="24:25" x14ac:dyDescent="0.25">
      <c r="X259" s="149"/>
      <c r="Y259" s="149"/>
    </row>
    <row r="260" spans="24:25" x14ac:dyDescent="0.25">
      <c r="X260" s="149"/>
      <c r="Y260" s="149"/>
    </row>
    <row r="261" spans="24:25" x14ac:dyDescent="0.25">
      <c r="X261" s="149"/>
      <c r="Y261" s="149"/>
    </row>
    <row r="262" spans="24:25" x14ac:dyDescent="0.25">
      <c r="X262" s="149"/>
      <c r="Y262" s="149"/>
    </row>
    <row r="263" spans="24:25" x14ac:dyDescent="0.25">
      <c r="X263" s="149"/>
      <c r="Y263" s="149"/>
    </row>
    <row r="264" spans="24:25" x14ac:dyDescent="0.25">
      <c r="X264" s="149"/>
      <c r="Y264" s="149"/>
    </row>
    <row r="265" spans="24:25" x14ac:dyDescent="0.25">
      <c r="X265" s="149"/>
      <c r="Y265" s="149"/>
    </row>
    <row r="266" spans="24:25" x14ac:dyDescent="0.25">
      <c r="X266" s="149"/>
      <c r="Y266" s="149"/>
    </row>
    <row r="267" spans="24:25" x14ac:dyDescent="0.25">
      <c r="X267" s="149"/>
      <c r="Y267" s="149"/>
    </row>
    <row r="268" spans="24:25" x14ac:dyDescent="0.25">
      <c r="X268" s="149"/>
      <c r="Y268" s="149"/>
    </row>
    <row r="269" spans="24:25" x14ac:dyDescent="0.25">
      <c r="X269" s="149"/>
      <c r="Y269" s="149"/>
    </row>
    <row r="270" spans="24:25" x14ac:dyDescent="0.25">
      <c r="X270" s="149"/>
      <c r="Y270" s="149"/>
    </row>
    <row r="271" spans="24:25" x14ac:dyDescent="0.25">
      <c r="X271" s="149"/>
      <c r="Y271" s="149"/>
    </row>
    <row r="272" spans="24:25" x14ac:dyDescent="0.25">
      <c r="X272" s="149"/>
      <c r="Y272" s="149"/>
    </row>
    <row r="273" spans="24:25" x14ac:dyDescent="0.25">
      <c r="X273" s="149"/>
      <c r="Y273" s="149"/>
    </row>
    <row r="274" spans="24:25" x14ac:dyDescent="0.25">
      <c r="X274" s="149"/>
      <c r="Y274" s="149"/>
    </row>
    <row r="275" spans="24:25" x14ac:dyDescent="0.25">
      <c r="X275" s="149"/>
      <c r="Y275" s="149"/>
    </row>
    <row r="276" spans="24:25" x14ac:dyDescent="0.25">
      <c r="X276" s="149"/>
      <c r="Y276" s="149"/>
    </row>
    <row r="277" spans="24:25" x14ac:dyDescent="0.25">
      <c r="X277" s="149"/>
      <c r="Y277" s="149"/>
    </row>
    <row r="278" spans="24:25" x14ac:dyDescent="0.25">
      <c r="X278" s="149"/>
      <c r="Y278" s="149"/>
    </row>
    <row r="279" spans="24:25" x14ac:dyDescent="0.25">
      <c r="X279" s="149"/>
      <c r="Y279" s="149"/>
    </row>
    <row r="280" spans="24:25" x14ac:dyDescent="0.25">
      <c r="X280" s="149"/>
      <c r="Y280" s="149"/>
    </row>
    <row r="281" spans="24:25" x14ac:dyDescent="0.25">
      <c r="X281" s="149"/>
      <c r="Y281" s="149"/>
    </row>
    <row r="282" spans="24:25" x14ac:dyDescent="0.25">
      <c r="X282" s="149"/>
      <c r="Y282" s="149"/>
    </row>
    <row r="283" spans="24:25" x14ac:dyDescent="0.25">
      <c r="X283" s="149"/>
      <c r="Y283" s="149"/>
    </row>
    <row r="284" spans="24:25" x14ac:dyDescent="0.25">
      <c r="X284" s="149"/>
      <c r="Y284" s="149"/>
    </row>
    <row r="285" spans="24:25" x14ac:dyDescent="0.25">
      <c r="X285" s="149"/>
      <c r="Y285" s="149"/>
    </row>
    <row r="286" spans="24:25" x14ac:dyDescent="0.25">
      <c r="X286" s="149"/>
      <c r="Y286" s="149"/>
    </row>
    <row r="287" spans="24:25" x14ac:dyDescent="0.25">
      <c r="X287" s="149"/>
      <c r="Y287" s="149"/>
    </row>
    <row r="288" spans="24:25" x14ac:dyDescent="0.25">
      <c r="X288" s="149"/>
      <c r="Y288" s="149"/>
    </row>
    <row r="289" spans="24:25" x14ac:dyDescent="0.25">
      <c r="X289" s="149"/>
      <c r="Y289" s="149"/>
    </row>
    <row r="290" spans="24:25" x14ac:dyDescent="0.25">
      <c r="X290" s="149"/>
      <c r="Y290" s="149"/>
    </row>
    <row r="291" spans="24:25" x14ac:dyDescent="0.25">
      <c r="X291" s="149"/>
      <c r="Y291" s="149"/>
    </row>
    <row r="292" spans="24:25" x14ac:dyDescent="0.25">
      <c r="X292" s="149"/>
      <c r="Y292" s="149"/>
    </row>
    <row r="293" spans="24:25" x14ac:dyDescent="0.25">
      <c r="X293" s="149"/>
      <c r="Y293" s="149"/>
    </row>
    <row r="294" spans="24:25" x14ac:dyDescent="0.25">
      <c r="X294" s="149"/>
      <c r="Y294" s="149"/>
    </row>
    <row r="295" spans="24:25" x14ac:dyDescent="0.25">
      <c r="X295" s="149"/>
      <c r="Y295" s="149"/>
    </row>
    <row r="296" spans="24:25" x14ac:dyDescent="0.25">
      <c r="X296" s="149"/>
      <c r="Y296" s="149"/>
    </row>
    <row r="297" spans="24:25" x14ac:dyDescent="0.25">
      <c r="X297" s="149"/>
      <c r="Y297" s="149"/>
    </row>
    <row r="298" spans="24:25" x14ac:dyDescent="0.25">
      <c r="X298" s="149"/>
      <c r="Y298" s="149"/>
    </row>
    <row r="299" spans="24:25" x14ac:dyDescent="0.25">
      <c r="X299" s="149"/>
      <c r="Y299" s="149"/>
    </row>
    <row r="300" spans="24:25" x14ac:dyDescent="0.25">
      <c r="X300" s="149"/>
      <c r="Y300" s="149"/>
    </row>
    <row r="301" spans="24:25" x14ac:dyDescent="0.25">
      <c r="X301" s="149"/>
      <c r="Y301" s="149"/>
    </row>
    <row r="302" spans="24:25" x14ac:dyDescent="0.25">
      <c r="X302" s="149"/>
      <c r="Y302" s="149"/>
    </row>
    <row r="303" spans="24:25" x14ac:dyDescent="0.25">
      <c r="X303" s="149"/>
      <c r="Y303" s="149"/>
    </row>
    <row r="304" spans="24:25" x14ac:dyDescent="0.25">
      <c r="X304" s="149"/>
      <c r="Y304" s="149"/>
    </row>
    <row r="305" spans="24:25" x14ac:dyDescent="0.25">
      <c r="X305" s="149"/>
      <c r="Y305" s="149"/>
    </row>
    <row r="306" spans="24:25" x14ac:dyDescent="0.25">
      <c r="X306" s="149"/>
      <c r="Y306" s="149"/>
    </row>
    <row r="307" spans="24:25" x14ac:dyDescent="0.25">
      <c r="X307" s="149"/>
      <c r="Y307" s="149"/>
    </row>
    <row r="308" spans="24:25" x14ac:dyDescent="0.25">
      <c r="X308" s="149"/>
      <c r="Y308" s="149"/>
    </row>
    <row r="309" spans="24:25" x14ac:dyDescent="0.25">
      <c r="X309" s="149"/>
      <c r="Y309" s="149"/>
    </row>
    <row r="310" spans="24:25" x14ac:dyDescent="0.25">
      <c r="X310" s="149"/>
      <c r="Y310" s="149"/>
    </row>
    <row r="311" spans="24:25" x14ac:dyDescent="0.25">
      <c r="X311" s="149"/>
      <c r="Y311" s="149"/>
    </row>
    <row r="312" spans="24:25" x14ac:dyDescent="0.25">
      <c r="X312" s="149"/>
      <c r="Y312" s="149"/>
    </row>
    <row r="313" spans="24:25" x14ac:dyDescent="0.25">
      <c r="X313" s="149"/>
      <c r="Y313" s="149"/>
    </row>
    <row r="314" spans="24:25" x14ac:dyDescent="0.25">
      <c r="X314" s="149"/>
      <c r="Y314" s="149"/>
    </row>
    <row r="315" spans="24:25" x14ac:dyDescent="0.25">
      <c r="X315" s="149"/>
      <c r="Y315" s="149"/>
    </row>
    <row r="316" spans="24:25" x14ac:dyDescent="0.25">
      <c r="X316" s="149"/>
      <c r="Y316" s="149"/>
    </row>
    <row r="317" spans="24:25" x14ac:dyDescent="0.25">
      <c r="X317" s="149"/>
      <c r="Y317" s="149"/>
    </row>
    <row r="318" spans="24:25" x14ac:dyDescent="0.25">
      <c r="X318" s="149"/>
      <c r="Y318" s="149"/>
    </row>
    <row r="319" spans="24:25" x14ac:dyDescent="0.25">
      <c r="X319" s="149"/>
      <c r="Y319" s="149"/>
    </row>
    <row r="320" spans="24:25" x14ac:dyDescent="0.25">
      <c r="X320" s="149"/>
      <c r="Y320" s="149"/>
    </row>
    <row r="321" spans="24:25" x14ac:dyDescent="0.25">
      <c r="X321" s="149"/>
      <c r="Y321" s="149"/>
    </row>
    <row r="322" spans="24:25" x14ac:dyDescent="0.25">
      <c r="X322" s="149"/>
      <c r="Y322" s="149"/>
    </row>
    <row r="323" spans="24:25" x14ac:dyDescent="0.25">
      <c r="X323" s="149"/>
      <c r="Y323" s="149"/>
    </row>
    <row r="324" spans="24:25" x14ac:dyDescent="0.25">
      <c r="X324" s="149"/>
      <c r="Y324" s="149"/>
    </row>
    <row r="325" spans="24:25" x14ac:dyDescent="0.25">
      <c r="X325" s="149"/>
      <c r="Y325" s="149"/>
    </row>
    <row r="326" spans="24:25" x14ac:dyDescent="0.25">
      <c r="X326" s="149"/>
      <c r="Y326" s="149"/>
    </row>
    <row r="327" spans="24:25" x14ac:dyDescent="0.25">
      <c r="X327" s="149"/>
      <c r="Y327" s="149"/>
    </row>
    <row r="328" spans="24:25" x14ac:dyDescent="0.25">
      <c r="X328" s="149"/>
      <c r="Y328" s="149"/>
    </row>
    <row r="329" spans="24:25" x14ac:dyDescent="0.25">
      <c r="X329" s="149"/>
      <c r="Y329" s="149"/>
    </row>
    <row r="330" spans="24:25" x14ac:dyDescent="0.25">
      <c r="X330" s="149"/>
      <c r="Y330" s="149"/>
    </row>
    <row r="331" spans="24:25" x14ac:dyDescent="0.25">
      <c r="X331" s="149"/>
      <c r="Y331" s="149"/>
    </row>
    <row r="332" spans="24:25" x14ac:dyDescent="0.25">
      <c r="X332" s="149"/>
      <c r="Y332" s="149"/>
    </row>
    <row r="333" spans="24:25" x14ac:dyDescent="0.25">
      <c r="X333" s="149"/>
      <c r="Y333" s="149"/>
    </row>
    <row r="334" spans="24:25" x14ac:dyDescent="0.25">
      <c r="X334" s="149"/>
      <c r="Y334" s="149"/>
    </row>
    <row r="335" spans="24:25" x14ac:dyDescent="0.25">
      <c r="X335" s="149"/>
      <c r="Y335" s="149"/>
    </row>
    <row r="336" spans="24:25" x14ac:dyDescent="0.25">
      <c r="X336" s="149"/>
      <c r="Y336" s="149"/>
    </row>
    <row r="337" spans="24:25" x14ac:dyDescent="0.25">
      <c r="X337" s="149"/>
      <c r="Y337" s="149"/>
    </row>
    <row r="338" spans="24:25" x14ac:dyDescent="0.25">
      <c r="X338" s="149"/>
      <c r="Y338" s="149"/>
    </row>
    <row r="339" spans="24:25" x14ac:dyDescent="0.25">
      <c r="X339" s="149"/>
      <c r="Y339" s="149"/>
    </row>
    <row r="340" spans="24:25" x14ac:dyDescent="0.25">
      <c r="X340" s="149"/>
      <c r="Y340" s="149"/>
    </row>
    <row r="341" spans="24:25" x14ac:dyDescent="0.25">
      <c r="X341" s="149"/>
      <c r="Y341" s="149"/>
    </row>
    <row r="342" spans="24:25" x14ac:dyDescent="0.25">
      <c r="X342" s="149"/>
      <c r="Y342" s="149"/>
    </row>
    <row r="343" spans="24:25" x14ac:dyDescent="0.25">
      <c r="X343" s="149"/>
      <c r="Y343" s="149"/>
    </row>
    <row r="344" spans="24:25" x14ac:dyDescent="0.25">
      <c r="X344" s="149"/>
      <c r="Y344" s="149"/>
    </row>
    <row r="345" spans="24:25" x14ac:dyDescent="0.25">
      <c r="X345" s="149"/>
      <c r="Y345" s="149"/>
    </row>
    <row r="346" spans="24:25" x14ac:dyDescent="0.25">
      <c r="X346" s="149"/>
      <c r="Y346" s="149"/>
    </row>
    <row r="347" spans="24:25" x14ac:dyDescent="0.25">
      <c r="X347" s="149"/>
      <c r="Y347" s="149"/>
    </row>
    <row r="348" spans="24:25" x14ac:dyDescent="0.25">
      <c r="X348" s="149"/>
      <c r="Y348" s="149"/>
    </row>
    <row r="349" spans="24:25" x14ac:dyDescent="0.25">
      <c r="X349" s="149"/>
      <c r="Y349" s="149"/>
    </row>
    <row r="350" spans="24:25" x14ac:dyDescent="0.25">
      <c r="X350" s="149"/>
      <c r="Y350" s="149"/>
    </row>
    <row r="351" spans="24:25" x14ac:dyDescent="0.25">
      <c r="X351" s="149"/>
      <c r="Y351" s="149"/>
    </row>
    <row r="352" spans="24:25" x14ac:dyDescent="0.25">
      <c r="X352" s="149"/>
      <c r="Y352" s="149"/>
    </row>
    <row r="353" spans="24:25" x14ac:dyDescent="0.25">
      <c r="X353" s="149"/>
      <c r="Y353" s="149"/>
    </row>
    <row r="354" spans="24:25" x14ac:dyDescent="0.25">
      <c r="X354" s="149"/>
      <c r="Y354" s="149"/>
    </row>
    <row r="355" spans="24:25" x14ac:dyDescent="0.25">
      <c r="X355" s="149"/>
      <c r="Y355" s="149"/>
    </row>
    <row r="356" spans="24:25" x14ac:dyDescent="0.25">
      <c r="X356" s="149"/>
      <c r="Y356" s="149"/>
    </row>
    <row r="357" spans="24:25" x14ac:dyDescent="0.25">
      <c r="X357" s="149"/>
      <c r="Y357" s="149"/>
    </row>
    <row r="358" spans="24:25" x14ac:dyDescent="0.25">
      <c r="X358" s="149"/>
      <c r="Y358" s="149"/>
    </row>
    <row r="359" spans="24:25" x14ac:dyDescent="0.25">
      <c r="X359" s="149"/>
      <c r="Y359" s="149"/>
    </row>
    <row r="360" spans="24:25" x14ac:dyDescent="0.25">
      <c r="X360" s="149"/>
      <c r="Y360" s="149"/>
    </row>
    <row r="361" spans="24:25" x14ac:dyDescent="0.25">
      <c r="X361" s="149"/>
      <c r="Y361" s="149"/>
    </row>
    <row r="362" spans="24:25" x14ac:dyDescent="0.25">
      <c r="X362" s="149"/>
      <c r="Y362" s="149"/>
    </row>
    <row r="363" spans="24:25" x14ac:dyDescent="0.25">
      <c r="X363" s="149"/>
      <c r="Y363" s="149"/>
    </row>
    <row r="364" spans="24:25" x14ac:dyDescent="0.25">
      <c r="X364" s="149"/>
      <c r="Y364" s="149"/>
    </row>
    <row r="365" spans="24:25" x14ac:dyDescent="0.25">
      <c r="X365" s="149"/>
      <c r="Y365" s="149"/>
    </row>
    <row r="366" spans="24:25" x14ac:dyDescent="0.25">
      <c r="X366" s="149"/>
      <c r="Y366" s="149"/>
    </row>
    <row r="367" spans="24:25" x14ac:dyDescent="0.25">
      <c r="X367" s="149"/>
      <c r="Y367" s="149"/>
    </row>
    <row r="368" spans="24:25" x14ac:dyDescent="0.25">
      <c r="X368" s="149"/>
      <c r="Y368" s="149"/>
    </row>
    <row r="369" spans="24:25" x14ac:dyDescent="0.25">
      <c r="X369" s="149"/>
      <c r="Y369" s="149"/>
    </row>
    <row r="370" spans="24:25" x14ac:dyDescent="0.25">
      <c r="X370" s="149"/>
      <c r="Y370" s="149"/>
    </row>
    <row r="371" spans="24:25" x14ac:dyDescent="0.25">
      <c r="X371" s="149"/>
      <c r="Y371" s="149"/>
    </row>
    <row r="372" spans="24:25" x14ac:dyDescent="0.25">
      <c r="X372" s="149"/>
      <c r="Y372" s="149"/>
    </row>
    <row r="373" spans="24:25" x14ac:dyDescent="0.25">
      <c r="X373" s="149"/>
      <c r="Y373" s="149"/>
    </row>
    <row r="374" spans="24:25" x14ac:dyDescent="0.25">
      <c r="X374" s="149"/>
      <c r="Y374" s="149"/>
    </row>
    <row r="375" spans="24:25" x14ac:dyDescent="0.25">
      <c r="X375" s="149"/>
      <c r="Y375" s="149"/>
    </row>
    <row r="376" spans="24:25" x14ac:dyDescent="0.25">
      <c r="X376" s="149"/>
      <c r="Y376" s="149"/>
    </row>
    <row r="377" spans="24:25" x14ac:dyDescent="0.25">
      <c r="X377" s="149"/>
      <c r="Y377" s="149"/>
    </row>
    <row r="378" spans="24:25" x14ac:dyDescent="0.25">
      <c r="X378" s="149"/>
      <c r="Y378" s="149"/>
    </row>
    <row r="379" spans="24:25" x14ac:dyDescent="0.25">
      <c r="X379" s="149"/>
      <c r="Y379" s="149"/>
    </row>
    <row r="380" spans="24:25" x14ac:dyDescent="0.25">
      <c r="X380" s="149"/>
      <c r="Y380" s="149"/>
    </row>
    <row r="381" spans="24:25" x14ac:dyDescent="0.25">
      <c r="X381" s="149"/>
      <c r="Y381" s="149"/>
    </row>
    <row r="382" spans="24:25" x14ac:dyDescent="0.25">
      <c r="X382" s="149"/>
      <c r="Y382" s="149"/>
    </row>
    <row r="383" spans="24:25" x14ac:dyDescent="0.25">
      <c r="X383" s="149"/>
      <c r="Y383" s="149"/>
    </row>
    <row r="384" spans="24:25" x14ac:dyDescent="0.25">
      <c r="X384" s="149"/>
      <c r="Y384" s="149"/>
    </row>
    <row r="385" spans="24:25" x14ac:dyDescent="0.25">
      <c r="X385" s="149"/>
      <c r="Y385" s="149"/>
    </row>
    <row r="386" spans="24:25" x14ac:dyDescent="0.25">
      <c r="X386" s="149"/>
      <c r="Y386" s="149"/>
    </row>
    <row r="387" spans="24:25" x14ac:dyDescent="0.25">
      <c r="X387" s="149"/>
      <c r="Y387" s="149"/>
    </row>
    <row r="388" spans="24:25" x14ac:dyDescent="0.25">
      <c r="X388" s="149"/>
      <c r="Y388" s="149"/>
    </row>
    <row r="389" spans="24:25" x14ac:dyDescent="0.25">
      <c r="X389" s="149"/>
      <c r="Y389" s="149"/>
    </row>
    <row r="390" spans="24:25" x14ac:dyDescent="0.25">
      <c r="X390" s="149"/>
      <c r="Y390" s="149"/>
    </row>
    <row r="391" spans="24:25" x14ac:dyDescent="0.25">
      <c r="X391" s="149"/>
      <c r="Y391" s="149"/>
    </row>
    <row r="392" spans="24:25" x14ac:dyDescent="0.25">
      <c r="X392" s="149"/>
      <c r="Y392" s="149"/>
    </row>
    <row r="393" spans="24:25" x14ac:dyDescent="0.25">
      <c r="X393" s="149"/>
      <c r="Y393" s="149"/>
    </row>
    <row r="394" spans="24:25" x14ac:dyDescent="0.25">
      <c r="X394" s="149"/>
      <c r="Y394" s="149"/>
    </row>
    <row r="395" spans="24:25" x14ac:dyDescent="0.25">
      <c r="X395" s="149"/>
      <c r="Y395" s="149"/>
    </row>
    <row r="396" spans="24:25" x14ac:dyDescent="0.25">
      <c r="X396" s="149"/>
      <c r="Y396" s="149"/>
    </row>
    <row r="397" spans="24:25" x14ac:dyDescent="0.25">
      <c r="X397" s="149"/>
      <c r="Y397" s="149"/>
    </row>
    <row r="398" spans="24:25" x14ac:dyDescent="0.25">
      <c r="X398" s="149"/>
      <c r="Y398" s="149"/>
    </row>
    <row r="399" spans="24:25" x14ac:dyDescent="0.25">
      <c r="X399" s="149"/>
      <c r="Y399" s="149"/>
    </row>
    <row r="400" spans="24:25" x14ac:dyDescent="0.25">
      <c r="X400" s="149"/>
      <c r="Y400" s="149"/>
    </row>
    <row r="401" spans="24:25" x14ac:dyDescent="0.25">
      <c r="X401" s="149"/>
      <c r="Y401" s="149"/>
    </row>
    <row r="402" spans="24:25" x14ac:dyDescent="0.25">
      <c r="X402" s="149"/>
      <c r="Y402" s="149"/>
    </row>
    <row r="403" spans="24:25" x14ac:dyDescent="0.25">
      <c r="X403" s="149"/>
      <c r="Y403" s="149"/>
    </row>
    <row r="404" spans="24:25" x14ac:dyDescent="0.25">
      <c r="X404" s="149"/>
      <c r="Y404" s="149"/>
    </row>
    <row r="405" spans="24:25" x14ac:dyDescent="0.25">
      <c r="X405" s="149"/>
      <c r="Y405" s="149"/>
    </row>
    <row r="406" spans="24:25" x14ac:dyDescent="0.25">
      <c r="X406" s="149"/>
      <c r="Y406" s="149"/>
    </row>
    <row r="407" spans="24:25" x14ac:dyDescent="0.25">
      <c r="X407" s="149"/>
      <c r="Y407" s="149"/>
    </row>
    <row r="408" spans="24:25" x14ac:dyDescent="0.25">
      <c r="X408" s="149"/>
      <c r="Y408" s="149"/>
    </row>
    <row r="409" spans="24:25" x14ac:dyDescent="0.25">
      <c r="X409" s="149"/>
      <c r="Y409" s="149"/>
    </row>
    <row r="410" spans="24:25" x14ac:dyDescent="0.25">
      <c r="X410" s="149"/>
      <c r="Y410" s="149"/>
    </row>
    <row r="411" spans="24:25" x14ac:dyDescent="0.25">
      <c r="X411" s="149"/>
      <c r="Y411" s="149"/>
    </row>
    <row r="412" spans="24:25" x14ac:dyDescent="0.25">
      <c r="X412" s="149"/>
      <c r="Y412" s="149"/>
    </row>
    <row r="413" spans="24:25" x14ac:dyDescent="0.25">
      <c r="X413" s="149"/>
      <c r="Y413" s="149"/>
    </row>
    <row r="414" spans="24:25" x14ac:dyDescent="0.25">
      <c r="X414" s="149"/>
      <c r="Y414" s="149"/>
    </row>
    <row r="415" spans="24:25" x14ac:dyDescent="0.25">
      <c r="X415" s="149"/>
      <c r="Y415" s="149"/>
    </row>
    <row r="416" spans="24:25" x14ac:dyDescent="0.25">
      <c r="X416" s="149"/>
      <c r="Y416" s="149"/>
    </row>
    <row r="417" spans="24:25" x14ac:dyDescent="0.25">
      <c r="X417" s="149"/>
      <c r="Y417" s="149"/>
    </row>
    <row r="418" spans="24:25" x14ac:dyDescent="0.25">
      <c r="X418" s="149"/>
      <c r="Y418" s="149"/>
    </row>
    <row r="419" spans="24:25" x14ac:dyDescent="0.25">
      <c r="X419" s="149"/>
      <c r="Y419" s="149"/>
    </row>
    <row r="420" spans="24:25" x14ac:dyDescent="0.25">
      <c r="X420" s="149"/>
      <c r="Y420" s="149"/>
    </row>
    <row r="421" spans="24:25" x14ac:dyDescent="0.25">
      <c r="X421" s="149"/>
      <c r="Y421" s="149"/>
    </row>
    <row r="422" spans="24:25" x14ac:dyDescent="0.25">
      <c r="X422" s="149"/>
      <c r="Y422" s="149"/>
    </row>
    <row r="423" spans="24:25" x14ac:dyDescent="0.25">
      <c r="X423" s="149"/>
      <c r="Y423" s="149"/>
    </row>
    <row r="424" spans="24:25" x14ac:dyDescent="0.25">
      <c r="X424" s="149"/>
      <c r="Y424" s="149"/>
    </row>
    <row r="425" spans="24:25" x14ac:dyDescent="0.25">
      <c r="X425" s="149"/>
      <c r="Y425" s="149"/>
    </row>
    <row r="426" spans="24:25" x14ac:dyDescent="0.25">
      <c r="X426" s="149"/>
      <c r="Y426" s="149"/>
    </row>
    <row r="427" spans="24:25" x14ac:dyDescent="0.25">
      <c r="X427" s="149"/>
      <c r="Y427" s="149"/>
    </row>
    <row r="428" spans="24:25" x14ac:dyDescent="0.25">
      <c r="X428" s="149"/>
      <c r="Y428" s="149"/>
    </row>
    <row r="429" spans="24:25" x14ac:dyDescent="0.25">
      <c r="X429" s="149"/>
      <c r="Y429" s="149"/>
    </row>
    <row r="430" spans="24:25" x14ac:dyDescent="0.25">
      <c r="X430" s="149"/>
      <c r="Y430" s="149"/>
    </row>
    <row r="431" spans="24:25" x14ac:dyDescent="0.25">
      <c r="X431" s="149"/>
      <c r="Y431" s="149"/>
    </row>
    <row r="432" spans="24:25" x14ac:dyDescent="0.25">
      <c r="X432" s="149"/>
      <c r="Y432" s="149"/>
    </row>
    <row r="433" spans="24:25" x14ac:dyDescent="0.25">
      <c r="X433" s="149"/>
      <c r="Y433" s="149"/>
    </row>
    <row r="434" spans="24:25" x14ac:dyDescent="0.25">
      <c r="X434" s="149"/>
      <c r="Y434" s="149"/>
    </row>
    <row r="435" spans="24:25" x14ac:dyDescent="0.25">
      <c r="X435" s="149"/>
      <c r="Y435" s="149"/>
    </row>
    <row r="436" spans="24:25" x14ac:dyDescent="0.25">
      <c r="X436" s="149"/>
      <c r="Y436" s="149"/>
    </row>
    <row r="437" spans="24:25" x14ac:dyDescent="0.25">
      <c r="X437" s="149"/>
      <c r="Y437" s="149"/>
    </row>
    <row r="438" spans="24:25" x14ac:dyDescent="0.25">
      <c r="X438" s="149"/>
      <c r="Y438" s="149"/>
    </row>
    <row r="439" spans="24:25" x14ac:dyDescent="0.25">
      <c r="X439" s="149"/>
      <c r="Y439" s="149"/>
    </row>
    <row r="440" spans="24:25" x14ac:dyDescent="0.25">
      <c r="X440" s="149"/>
      <c r="Y440" s="149"/>
    </row>
    <row r="441" spans="24:25" x14ac:dyDescent="0.25">
      <c r="X441" s="149"/>
      <c r="Y441" s="149"/>
    </row>
    <row r="442" spans="24:25" x14ac:dyDescent="0.25">
      <c r="X442" s="149"/>
      <c r="Y442" s="149"/>
    </row>
    <row r="443" spans="24:25" x14ac:dyDescent="0.25">
      <c r="X443" s="149"/>
      <c r="Y443" s="149"/>
    </row>
    <row r="444" spans="24:25" x14ac:dyDescent="0.25">
      <c r="X444" s="149"/>
      <c r="Y444" s="149"/>
    </row>
    <row r="445" spans="24:25" x14ac:dyDescent="0.25">
      <c r="X445" s="149"/>
      <c r="Y445" s="149"/>
    </row>
    <row r="446" spans="24:25" x14ac:dyDescent="0.25">
      <c r="X446" s="149"/>
      <c r="Y446" s="149"/>
    </row>
    <row r="447" spans="24:25" x14ac:dyDescent="0.25">
      <c r="X447" s="149"/>
      <c r="Y447" s="149"/>
    </row>
    <row r="448" spans="24:25" x14ac:dyDescent="0.25">
      <c r="X448" s="149"/>
      <c r="Y448" s="149"/>
    </row>
    <row r="449" spans="24:25" x14ac:dyDescent="0.25">
      <c r="X449" s="149"/>
      <c r="Y449" s="149"/>
    </row>
    <row r="450" spans="24:25" x14ac:dyDescent="0.25">
      <c r="X450" s="149"/>
      <c r="Y450" s="149"/>
    </row>
    <row r="451" spans="24:25" x14ac:dyDescent="0.25">
      <c r="X451" s="149"/>
      <c r="Y451" s="149"/>
    </row>
    <row r="452" spans="24:25" x14ac:dyDescent="0.25">
      <c r="X452" s="149"/>
      <c r="Y452" s="149"/>
    </row>
    <row r="453" spans="24:25" x14ac:dyDescent="0.25">
      <c r="X453" s="149"/>
      <c r="Y453" s="149"/>
    </row>
    <row r="454" spans="24:25" x14ac:dyDescent="0.25">
      <c r="X454" s="149"/>
      <c r="Y454" s="149"/>
    </row>
    <row r="455" spans="24:25" x14ac:dyDescent="0.25">
      <c r="X455" s="149"/>
      <c r="Y455" s="149"/>
    </row>
    <row r="456" spans="24:25" x14ac:dyDescent="0.25">
      <c r="X456" s="149"/>
      <c r="Y456" s="149"/>
    </row>
    <row r="457" spans="24:25" x14ac:dyDescent="0.25">
      <c r="X457" s="149"/>
      <c r="Y457" s="149"/>
    </row>
    <row r="458" spans="24:25" x14ac:dyDescent="0.25">
      <c r="X458" s="149"/>
      <c r="Y458" s="149"/>
    </row>
    <row r="459" spans="24:25" x14ac:dyDescent="0.25">
      <c r="X459" s="149"/>
      <c r="Y459" s="149"/>
    </row>
    <row r="460" spans="24:25" x14ac:dyDescent="0.25">
      <c r="X460" s="149"/>
      <c r="Y460" s="149"/>
    </row>
    <row r="461" spans="24:25" x14ac:dyDescent="0.25">
      <c r="X461" s="149"/>
      <c r="Y461" s="149"/>
    </row>
    <row r="462" spans="24:25" x14ac:dyDescent="0.25">
      <c r="X462" s="149"/>
      <c r="Y462" s="149"/>
    </row>
    <row r="463" spans="24:25" x14ac:dyDescent="0.25">
      <c r="X463" s="149"/>
      <c r="Y463" s="149"/>
    </row>
    <row r="464" spans="24:25" x14ac:dyDescent="0.25">
      <c r="X464" s="149"/>
      <c r="Y464" s="149"/>
    </row>
    <row r="465" spans="24:25" x14ac:dyDescent="0.25">
      <c r="X465" s="149"/>
      <c r="Y465" s="149"/>
    </row>
    <row r="466" spans="24:25" x14ac:dyDescent="0.25">
      <c r="X466" s="149"/>
      <c r="Y466" s="149"/>
    </row>
    <row r="467" spans="24:25" x14ac:dyDescent="0.25">
      <c r="X467" s="149"/>
      <c r="Y467" s="149"/>
    </row>
    <row r="468" spans="24:25" x14ac:dyDescent="0.25">
      <c r="X468" s="149"/>
      <c r="Y468" s="149"/>
    </row>
    <row r="469" spans="24:25" x14ac:dyDescent="0.25">
      <c r="X469" s="149"/>
      <c r="Y469" s="149"/>
    </row>
    <row r="470" spans="24:25" x14ac:dyDescent="0.25">
      <c r="X470" s="149"/>
      <c r="Y470" s="149"/>
    </row>
    <row r="471" spans="24:25" x14ac:dyDescent="0.25">
      <c r="X471" s="149"/>
      <c r="Y471" s="149"/>
    </row>
    <row r="472" spans="24:25" x14ac:dyDescent="0.25">
      <c r="X472" s="149"/>
      <c r="Y472" s="149"/>
    </row>
    <row r="473" spans="24:25" x14ac:dyDescent="0.25">
      <c r="X473" s="149"/>
      <c r="Y473" s="149"/>
    </row>
    <row r="474" spans="24:25" x14ac:dyDescent="0.25">
      <c r="X474" s="149"/>
      <c r="Y474" s="149"/>
    </row>
    <row r="475" spans="24:25" x14ac:dyDescent="0.25">
      <c r="X475" s="149"/>
      <c r="Y475" s="149"/>
    </row>
    <row r="476" spans="24:25" x14ac:dyDescent="0.25">
      <c r="X476" s="149"/>
      <c r="Y476" s="149"/>
    </row>
    <row r="477" spans="24:25" x14ac:dyDescent="0.25">
      <c r="X477" s="149"/>
      <c r="Y477" s="149"/>
    </row>
    <row r="478" spans="24:25" x14ac:dyDescent="0.25">
      <c r="X478" s="149"/>
      <c r="Y478" s="149"/>
    </row>
    <row r="479" spans="24:25" x14ac:dyDescent="0.25">
      <c r="X479" s="149"/>
      <c r="Y479" s="149"/>
    </row>
    <row r="480" spans="24:25" x14ac:dyDescent="0.25">
      <c r="X480" s="149"/>
      <c r="Y480" s="149"/>
    </row>
  </sheetData>
  <mergeCells count="130">
    <mergeCell ref="A18:A21"/>
    <mergeCell ref="A29:A32"/>
    <mergeCell ref="A34:B34"/>
    <mergeCell ref="A36:B37"/>
    <mergeCell ref="C36:D36"/>
    <mergeCell ref="E36:G36"/>
    <mergeCell ref="A6:J6"/>
    <mergeCell ref="A7:J7"/>
    <mergeCell ref="A10:B11"/>
    <mergeCell ref="C10:D10"/>
    <mergeCell ref="E10:G10"/>
    <mergeCell ref="H10:H11"/>
    <mergeCell ref="I10:I11"/>
    <mergeCell ref="J10:J11"/>
    <mergeCell ref="A45:B45"/>
    <mergeCell ref="A46:B46"/>
    <mergeCell ref="A47:B47"/>
    <mergeCell ref="A48:B48"/>
    <mergeCell ref="A49:B49"/>
    <mergeCell ref="A51:B52"/>
    <mergeCell ref="H36:H37"/>
    <mergeCell ref="I36:I37"/>
    <mergeCell ref="J36:J37"/>
    <mergeCell ref="A40:B40"/>
    <mergeCell ref="A41:B41"/>
    <mergeCell ref="A43:B43"/>
    <mergeCell ref="A55:B56"/>
    <mergeCell ref="C55:D55"/>
    <mergeCell ref="E55:G55"/>
    <mergeCell ref="H55:H56"/>
    <mergeCell ref="I55:I56"/>
    <mergeCell ref="J55:J56"/>
    <mergeCell ref="C51:D51"/>
    <mergeCell ref="E51:G51"/>
    <mergeCell ref="H51:H52"/>
    <mergeCell ref="I51:I52"/>
    <mergeCell ref="J51:J52"/>
    <mergeCell ref="A53:B53"/>
    <mergeCell ref="O88:O90"/>
    <mergeCell ref="P88:P90"/>
    <mergeCell ref="Q88:Q90"/>
    <mergeCell ref="E89:H89"/>
    <mergeCell ref="I89:L89"/>
    <mergeCell ref="A93:B93"/>
    <mergeCell ref="P65:P67"/>
    <mergeCell ref="Q65:Q67"/>
    <mergeCell ref="E66:H66"/>
    <mergeCell ref="I66:L66"/>
    <mergeCell ref="A85:B85"/>
    <mergeCell ref="A88:B90"/>
    <mergeCell ref="C88:D89"/>
    <mergeCell ref="E88:L88"/>
    <mergeCell ref="M88:M90"/>
    <mergeCell ref="N88:N90"/>
    <mergeCell ref="A65:B67"/>
    <mergeCell ref="C65:D66"/>
    <mergeCell ref="E65:L65"/>
    <mergeCell ref="M65:M67"/>
    <mergeCell ref="N65:N67"/>
    <mergeCell ref="O65:O67"/>
    <mergeCell ref="A103:D103"/>
    <mergeCell ref="A104:B104"/>
    <mergeCell ref="A105:B105"/>
    <mergeCell ref="A106:B106"/>
    <mergeCell ref="A107:A108"/>
    <mergeCell ref="A109:B109"/>
    <mergeCell ref="C109:D109"/>
    <mergeCell ref="A94:D94"/>
    <mergeCell ref="A95:B95"/>
    <mergeCell ref="A96:A97"/>
    <mergeCell ref="A98:A99"/>
    <mergeCell ref="A100:A101"/>
    <mergeCell ref="A102:B102"/>
    <mergeCell ref="J114:J115"/>
    <mergeCell ref="K114:K115"/>
    <mergeCell ref="A116:A118"/>
    <mergeCell ref="A121:B121"/>
    <mergeCell ref="A123:A125"/>
    <mergeCell ref="A110:B110"/>
    <mergeCell ref="A111:B111"/>
    <mergeCell ref="A112:B112"/>
    <mergeCell ref="A114:B115"/>
    <mergeCell ref="C114:E114"/>
    <mergeCell ref="F114:H114"/>
    <mergeCell ref="A126:A128"/>
    <mergeCell ref="A131:A133"/>
    <mergeCell ref="A135:A137"/>
    <mergeCell ref="A139:B139"/>
    <mergeCell ref="A147:F147"/>
    <mergeCell ref="C148:D149"/>
    <mergeCell ref="E148:F149"/>
    <mergeCell ref="A149:B149"/>
    <mergeCell ref="I114:I115"/>
    <mergeCell ref="A160:A161"/>
    <mergeCell ref="A162:B162"/>
    <mergeCell ref="A163:B163"/>
    <mergeCell ref="A165:B166"/>
    <mergeCell ref="C165:C166"/>
    <mergeCell ref="D165:I165"/>
    <mergeCell ref="A151:B151"/>
    <mergeCell ref="A152:B152"/>
    <mergeCell ref="A153:B153"/>
    <mergeCell ref="A155:B156"/>
    <mergeCell ref="C155:C156"/>
    <mergeCell ref="A157:B157"/>
    <mergeCell ref="L171:L172"/>
    <mergeCell ref="A173:B173"/>
    <mergeCell ref="A174:B174"/>
    <mergeCell ref="A175:B175"/>
    <mergeCell ref="A177:B177"/>
    <mergeCell ref="A178:A180"/>
    <mergeCell ref="J165:J166"/>
    <mergeCell ref="A167:B167"/>
    <mergeCell ref="A168:B168"/>
    <mergeCell ref="A169:B169"/>
    <mergeCell ref="A171:B172"/>
    <mergeCell ref="C171:C172"/>
    <mergeCell ref="D171:K171"/>
    <mergeCell ref="A200:B200"/>
    <mergeCell ref="A201:B201"/>
    <mergeCell ref="A202:B202"/>
    <mergeCell ref="A203:B203"/>
    <mergeCell ref="A205:B206"/>
    <mergeCell ref="C205:C206"/>
    <mergeCell ref="A182:B182"/>
    <mergeCell ref="A183:A189"/>
    <mergeCell ref="A190:A192"/>
    <mergeCell ref="A193:A195"/>
    <mergeCell ref="A196:A197"/>
    <mergeCell ref="A198:B1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2013-05-27T20:00:32Z</dcterms:modified>
</cp:coreProperties>
</file>